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wsSortMap1.xml" ContentType="application/vnd.ms-excel.wsSortMap+xml"/>
  <Override PartName="/xl/calcChain.xml" ContentType="application/vnd.openxmlformats-officedocument.spreadsheetml.calcChain+xml"/>
  <Override PartName="/xl/revisions/userNames.xml" ContentType="application/vnd.openxmlformats-officedocument.spreadsheetml.userNames+xml"/>
  <Override PartName="/xl/revisions/revisionHeaders.xml" ContentType="application/vnd.openxmlformats-officedocument.spreadsheetml.revisionHeaders+xml"/>
  <Override PartName="/xl/revisions/revisionLog2.xml" ContentType="application/vnd.openxmlformats-officedocument.spreadsheetml.revisionLog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11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24.xml" ContentType="application/vnd.openxmlformats-officedocument.spreadsheetml.revisionLog+xml"/>
  <Override PartName="/xl/revisions/revisionLog12.xml" ContentType="application/vnd.openxmlformats-officedocument.spreadsheetml.revisionLog+xml"/>
  <Override PartName="/xl/revisions/revisionLog23.xml" ContentType="application/vnd.openxmlformats-officedocument.spreadsheetml.revisionLog+xml"/>
  <Override PartName="/xl/revisions/revisionLog12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lockRevision="1"/>
  <bookViews>
    <workbookView xWindow="-1305" yWindow="645" windowWidth="15480" windowHeight="10725" firstSheet="2" activeTab="4"/>
  </bookViews>
  <sheets>
    <sheet name="Лист1" sheetId="5" state="hidden" r:id="rId1"/>
    <sheet name="Ноябрь 2013г" sheetId="2" state="hidden" r:id="rId2"/>
    <sheet name="нояб 2016г" sheetId="1" r:id="rId3"/>
    <sheet name="по 6-10" sheetId="3" r:id="rId4"/>
    <sheet name="по 0,4" sheetId="4" r:id="rId5"/>
    <sheet name="Лист2" sheetId="6" state="hidden" r:id="rId6"/>
    <sheet name="Лист3" sheetId="7" state="hidden" r:id="rId7"/>
    <sheet name="Лист4" sheetId="8" state="hidden" r:id="rId8"/>
    <sheet name="Лист5" sheetId="9" state="hidden" r:id="rId9"/>
    <sheet name="Лист6" sheetId="10" state="hidden" r:id="rId10"/>
    <sheet name="Лист7" sheetId="11" state="hidden" r:id="rId11"/>
  </sheets>
  <definedNames>
    <definedName name="_xlnm._FilterDatabase" localSheetId="9" hidden="1">Лист6!$A$1:$O$1</definedName>
    <definedName name="_xlnm._FilterDatabase" localSheetId="2" hidden="1">'нояб 2016г'!$C$21:$C$244</definedName>
    <definedName name="_xlnm._FilterDatabase" localSheetId="1" hidden="1">'Ноябрь 2013г'!$C$21:$C$131</definedName>
    <definedName name="_xlnm._FilterDatabase" localSheetId="4" hidden="1">'по 0,4'!$C$18:$C$127</definedName>
    <definedName name="_xlnm._FilterDatabase" localSheetId="3" hidden="1">'по 6-10'!$C$21:$C$130</definedName>
    <definedName name="Z_7FDDDD5D_ED8E_47A5_AFBE_0056D605C291_.wvu.FilterData" localSheetId="2" hidden="1">'нояб 2016г'!$C$21:$C$244</definedName>
    <definedName name="Z_7FDDDD5D_ED8E_47A5_AFBE_0056D605C291_.wvu.FilterData" localSheetId="1" hidden="1">'Ноябрь 2013г'!$C$21:$C$131</definedName>
    <definedName name="Z_7FDDDD5D_ED8E_47A5_AFBE_0056D605C291_.wvu.FilterData" localSheetId="4" hidden="1">'по 0,4'!$C$18:$C$127</definedName>
    <definedName name="Z_7FDDDD5D_ED8E_47A5_AFBE_0056D605C291_.wvu.FilterData" localSheetId="3" hidden="1">'по 6-10'!$C$21:$C$130</definedName>
    <definedName name="Z_7FDDDD5D_ED8E_47A5_AFBE_0056D605C291_.wvu.Rows" localSheetId="4" hidden="1">'по 0,4'!$2:$12</definedName>
    <definedName name="Z_7FDDDD5D_ED8E_47A5_AFBE_0056D605C291_.wvu.Rows" localSheetId="3" hidden="1">'по 6-10'!$2:$12</definedName>
    <definedName name="Z_86462F47_30CD_4D77_8883_003B13E6B20D_.wvu.FilterData" localSheetId="9" hidden="1">Лист6!$A$1:$O$1</definedName>
    <definedName name="Z_86462F47_30CD_4D77_8883_003B13E6B20D_.wvu.FilterData" localSheetId="2" hidden="1">'нояб 2016г'!$C$21:$C$244</definedName>
    <definedName name="Z_86462F47_30CD_4D77_8883_003B13E6B20D_.wvu.FilterData" localSheetId="1" hidden="1">'Ноябрь 2013г'!$C$21:$C$131</definedName>
    <definedName name="Z_86462F47_30CD_4D77_8883_003B13E6B20D_.wvu.FilterData" localSheetId="4" hidden="1">'по 0,4'!$C$18:$C$127</definedName>
    <definedName name="Z_86462F47_30CD_4D77_8883_003B13E6B20D_.wvu.FilterData" localSheetId="3" hidden="1">'по 6-10'!$C$21:$C$130</definedName>
    <definedName name="Z_86462F47_30CD_4D77_8883_003B13E6B20D_.wvu.Rows" localSheetId="4" hidden="1">'по 0,4'!$2:$12</definedName>
    <definedName name="Z_86462F47_30CD_4D77_8883_003B13E6B20D_.wvu.Rows" localSheetId="3" hidden="1">'по 6-10'!$2:$12</definedName>
    <definedName name="Z_A743F9C7_8B89_4E8F_B91F_1FFB859064F2_.wvu.FilterData" localSheetId="2" hidden="1">'нояб 2016г'!$C$21:$C$244</definedName>
    <definedName name="Z_A743F9C7_8B89_4E8F_B91F_1FFB859064F2_.wvu.FilterData" localSheetId="1" hidden="1">'Ноябрь 2013г'!$C$21:$C$131</definedName>
    <definedName name="Z_A743F9C7_8B89_4E8F_B91F_1FFB859064F2_.wvu.FilterData" localSheetId="4" hidden="1">'по 0,4'!$C$18:$C$127</definedName>
    <definedName name="Z_A743F9C7_8B89_4E8F_B91F_1FFB859064F2_.wvu.FilterData" localSheetId="3" hidden="1">'по 6-10'!$C$21:$C$130</definedName>
    <definedName name="Z_A743F9C7_8B89_4E8F_B91F_1FFB859064F2_.wvu.Rows" localSheetId="4" hidden="1">'по 0,4'!$2:$12</definedName>
    <definedName name="Z_A743F9C7_8B89_4E8F_B91F_1FFB859064F2_.wvu.Rows" localSheetId="3" hidden="1">'по 6-10'!$2:$12</definedName>
    <definedName name="Z_D735A0E3_67D4_4A47_94B7_B543B7FA080E_.wvu.FilterData" localSheetId="9" hidden="1">Лист6!$A$1:$O$1</definedName>
    <definedName name="Z_D735A0E3_67D4_4A47_94B7_B543B7FA080E_.wvu.FilterData" localSheetId="2" hidden="1">'нояб 2016г'!$C$21:$C$244</definedName>
    <definedName name="Z_D735A0E3_67D4_4A47_94B7_B543B7FA080E_.wvu.FilterData" localSheetId="1" hidden="1">'Ноябрь 2013г'!$C$21:$C$131</definedName>
    <definedName name="Z_D735A0E3_67D4_4A47_94B7_B543B7FA080E_.wvu.FilterData" localSheetId="4" hidden="1">'по 0,4'!$C$18:$C$127</definedName>
    <definedName name="Z_D735A0E3_67D4_4A47_94B7_B543B7FA080E_.wvu.FilterData" localSheetId="3" hidden="1">'по 6-10'!$C$21:$C$130</definedName>
    <definedName name="Z_D735A0E3_67D4_4A47_94B7_B543B7FA080E_.wvu.Rows" localSheetId="4" hidden="1">'по 0,4'!$2:$12</definedName>
    <definedName name="Z_D735A0E3_67D4_4A47_94B7_B543B7FA080E_.wvu.Rows" localSheetId="3" hidden="1">'по 6-10'!$2:$12</definedName>
    <definedName name="Z_D916705D_5F60_466F_8EBC_00890A40BBF6_.wvu.FilterData" localSheetId="9" hidden="1">Лист6!$A$1:$O$1</definedName>
    <definedName name="Z_D916705D_5F60_466F_8EBC_00890A40BBF6_.wvu.FilterData" localSheetId="2" hidden="1">'нояб 2016г'!$C$21:$C$244</definedName>
    <definedName name="Z_D916705D_5F60_466F_8EBC_00890A40BBF6_.wvu.FilterData" localSheetId="1" hidden="1">'Ноябрь 2013г'!$C$21:$C$131</definedName>
    <definedName name="Z_D916705D_5F60_466F_8EBC_00890A40BBF6_.wvu.FilterData" localSheetId="4" hidden="1">'по 0,4'!$C$18:$C$127</definedName>
    <definedName name="Z_D916705D_5F60_466F_8EBC_00890A40BBF6_.wvu.FilterData" localSheetId="3" hidden="1">'по 6-10'!$C$21:$C$130</definedName>
    <definedName name="Z_D916705D_5F60_466F_8EBC_00890A40BBF6_.wvu.Rows" localSheetId="4" hidden="1">'по 0,4'!$2:$12</definedName>
    <definedName name="Z_D916705D_5F60_466F_8EBC_00890A40BBF6_.wvu.Rows" localSheetId="3" hidden="1">'по 6-10'!$2:$12</definedName>
  </definedNames>
  <calcPr calcId="145621"/>
  <customWorkbookViews>
    <customWorkbookView name="Гасан Муртазалиевич Магомедов - Личное представление" guid="{D735A0E3-67D4-4A47-94B7-B543B7FA080E}" mergeInterval="0" personalView="1" maximized="1" windowWidth="1916" windowHeight="854" activeSheetId="4"/>
    <customWorkbookView name="111 - Личное представление" guid="{7FDDDD5D-ED8E-47A5-AFBE-0056D605C291}" mergeInterval="0" personalView="1" maximized="1" windowWidth="1020" windowHeight="549" activeSheetId="1"/>
    <customWorkbookView name="Мамедова Фарида - Личное представление" guid="{A743F9C7-8B89-4E8F-B91F-1FFB859064F2}" mergeInterval="0" personalView="1" maximized="1" xWindow="1" yWindow="1" windowWidth="1020" windowHeight="547" activeSheetId="1"/>
    <customWorkbookView name="Марат Сайбулаевич Мусаев - Личное представление" guid="{D916705D-5F60-466F-8EBC-00890A40BBF6}" mergeInterval="0" personalView="1" maximized="1" windowWidth="1276" windowHeight="799" activeSheetId="1"/>
    <customWorkbookView name="пк28 - Личное представление" guid="{86462F47-30CD-4D77-8883-003B13E6B20D}" mergeInterval="0" personalView="1" maximized="1" xWindow="1" yWindow="1" windowWidth="1280" windowHeight="771" activeSheetId="4"/>
  </customWorkbookViews>
</workbook>
</file>

<file path=xl/calcChain.xml><?xml version="1.0" encoding="utf-8"?>
<calcChain xmlns="http://schemas.openxmlformats.org/spreadsheetml/2006/main">
  <c r="Q241" i="1" l="1"/>
  <c r="P241" i="1"/>
  <c r="Q240" i="1"/>
  <c r="P240" i="1"/>
  <c r="Q239" i="1"/>
  <c r="P239" i="1"/>
  <c r="Q238" i="1"/>
  <c r="P238" i="1"/>
  <c r="Q237" i="1"/>
  <c r="P237" i="1"/>
  <c r="Q236" i="1"/>
  <c r="P236" i="1"/>
  <c r="Q235" i="1"/>
  <c r="P235" i="1"/>
  <c r="Q234" i="1"/>
  <c r="P234" i="1"/>
  <c r="Q233" i="1"/>
  <c r="P233" i="1"/>
  <c r="Q232" i="1"/>
  <c r="P232" i="1"/>
  <c r="Q231" i="1"/>
  <c r="P231" i="1"/>
  <c r="Q230" i="1"/>
  <c r="P230" i="1"/>
  <c r="Q229" i="1"/>
  <c r="P229" i="1"/>
  <c r="Q228" i="1"/>
  <c r="P228" i="1"/>
  <c r="Q227" i="1"/>
  <c r="P227" i="1"/>
  <c r="Q226" i="1"/>
  <c r="P226" i="1"/>
  <c r="Q225" i="1"/>
  <c r="P225" i="1"/>
  <c r="Q224" i="1"/>
  <c r="P224" i="1"/>
  <c r="Q223" i="1"/>
  <c r="P223" i="1"/>
  <c r="Q222" i="1"/>
  <c r="P222" i="1"/>
  <c r="Q221" i="1"/>
  <c r="P221" i="1"/>
  <c r="Q220" i="1"/>
  <c r="P220" i="1"/>
  <c r="Q219" i="1"/>
  <c r="P219" i="1"/>
  <c r="Q218" i="1"/>
  <c r="P218" i="1"/>
  <c r="Q217" i="1"/>
  <c r="P217" i="1"/>
  <c r="Q216" i="1"/>
  <c r="P216" i="1"/>
  <c r="Q215" i="1"/>
  <c r="P215" i="1"/>
  <c r="Q214" i="1"/>
  <c r="P214" i="1"/>
  <c r="Q213" i="1"/>
  <c r="P213" i="1"/>
  <c r="Q212" i="1"/>
  <c r="P212" i="1"/>
  <c r="Q211" i="1"/>
  <c r="P211" i="1"/>
  <c r="Q210" i="1"/>
  <c r="P210" i="1"/>
  <c r="Q209" i="1"/>
  <c r="P209" i="1"/>
  <c r="Q208" i="1"/>
  <c r="P208" i="1"/>
  <c r="Q207" i="1"/>
  <c r="P207" i="1"/>
  <c r="Q206" i="1"/>
  <c r="P206" i="1"/>
  <c r="Q205" i="1"/>
  <c r="P205" i="1"/>
  <c r="Q204" i="1"/>
  <c r="P204" i="1"/>
  <c r="Q203" i="1"/>
  <c r="P203" i="1"/>
  <c r="Q202" i="1"/>
  <c r="P202" i="1"/>
  <c r="Q200" i="1"/>
  <c r="P200" i="1"/>
  <c r="Q199" i="1"/>
  <c r="P199" i="1"/>
  <c r="Q198" i="1"/>
  <c r="P198" i="1"/>
  <c r="Q197" i="1"/>
  <c r="P197" i="1"/>
  <c r="Q196" i="1"/>
  <c r="P196" i="1"/>
  <c r="Q195" i="1"/>
  <c r="P195" i="1"/>
  <c r="Q194" i="1"/>
  <c r="P194" i="1"/>
  <c r="Q192" i="1"/>
  <c r="P192" i="1"/>
  <c r="Q191" i="1"/>
  <c r="P191" i="1"/>
  <c r="Q190" i="1"/>
  <c r="P190" i="1"/>
  <c r="Q189" i="1"/>
  <c r="P189" i="1"/>
  <c r="Q188" i="1"/>
  <c r="P188" i="1"/>
  <c r="Q187" i="1"/>
  <c r="P187" i="1"/>
  <c r="Q186" i="1"/>
  <c r="P186" i="1"/>
  <c r="Q185" i="1"/>
  <c r="P185" i="1"/>
  <c r="Q182" i="1"/>
  <c r="P182" i="1"/>
  <c r="Q181" i="1"/>
  <c r="P181" i="1"/>
  <c r="Q180" i="1"/>
  <c r="P180" i="1"/>
  <c r="Q179" i="1"/>
  <c r="P179" i="1"/>
  <c r="Q178" i="1"/>
  <c r="P178" i="1"/>
  <c r="Q177" i="1"/>
  <c r="P177" i="1"/>
  <c r="Q176" i="1"/>
  <c r="P176" i="1"/>
  <c r="Q175" i="1"/>
  <c r="P175" i="1"/>
  <c r="Q174" i="1"/>
  <c r="P174" i="1"/>
  <c r="Q173" i="1"/>
  <c r="P173" i="1"/>
  <c r="Q172" i="1"/>
  <c r="P172" i="1"/>
  <c r="Q171" i="1"/>
  <c r="P171" i="1"/>
  <c r="Q170" i="1"/>
  <c r="P170" i="1"/>
  <c r="Q169" i="1"/>
  <c r="P169" i="1"/>
  <c r="Q168" i="1"/>
  <c r="P168" i="1"/>
  <c r="Q167" i="1"/>
  <c r="P167" i="1"/>
  <c r="Q166" i="1"/>
  <c r="P166" i="1"/>
  <c r="Q165" i="1"/>
  <c r="P165" i="1"/>
  <c r="Q164" i="1"/>
  <c r="P164" i="1"/>
  <c r="Q163" i="1"/>
  <c r="P163" i="1"/>
  <c r="Q162" i="1"/>
  <c r="P162" i="1"/>
  <c r="Q161" i="1"/>
  <c r="P161" i="1"/>
  <c r="Q160" i="1"/>
  <c r="P160" i="1"/>
  <c r="Q159" i="1"/>
  <c r="P159" i="1"/>
  <c r="Q158" i="1"/>
  <c r="P158" i="1"/>
  <c r="Q157" i="1"/>
  <c r="P157" i="1"/>
  <c r="Q156" i="1"/>
  <c r="P156" i="1"/>
  <c r="Q155" i="1"/>
  <c r="P155" i="1"/>
  <c r="Q154" i="1"/>
  <c r="P154" i="1"/>
  <c r="Q153" i="1"/>
  <c r="P153" i="1"/>
  <c r="Q150" i="1"/>
  <c r="P150" i="1"/>
  <c r="Q149" i="1"/>
  <c r="P149" i="1"/>
  <c r="Q148" i="1"/>
  <c r="P148" i="1"/>
  <c r="Q147" i="1"/>
  <c r="P147" i="1"/>
  <c r="Q146" i="1"/>
  <c r="P146" i="1"/>
  <c r="Q145" i="1"/>
  <c r="P145" i="1"/>
  <c r="Q144" i="1"/>
  <c r="P144" i="1"/>
  <c r="Q143" i="1"/>
  <c r="P143" i="1"/>
  <c r="Q142" i="1"/>
  <c r="P142" i="1"/>
  <c r="Q141" i="1"/>
  <c r="P141" i="1"/>
  <c r="Q140" i="1"/>
  <c r="P140" i="1"/>
  <c r="Q139" i="1"/>
  <c r="P139" i="1"/>
  <c r="Q138" i="1"/>
  <c r="P138" i="1"/>
  <c r="Q137" i="1"/>
  <c r="P137" i="1"/>
  <c r="Q136" i="1"/>
  <c r="P136" i="1"/>
  <c r="Q135" i="1"/>
  <c r="P135" i="1"/>
  <c r="Q134" i="1"/>
  <c r="P134" i="1"/>
  <c r="Q133" i="1"/>
  <c r="P133" i="1"/>
  <c r="Q132" i="1"/>
  <c r="P132" i="1"/>
  <c r="Q131" i="1"/>
  <c r="P131" i="1"/>
  <c r="Q130" i="1"/>
  <c r="P130" i="1"/>
  <c r="Q129" i="1"/>
  <c r="P129" i="1"/>
  <c r="Q128" i="1"/>
  <c r="P128" i="1"/>
  <c r="Q127" i="1"/>
  <c r="P127" i="1"/>
  <c r="Q126" i="1"/>
  <c r="P126" i="1"/>
  <c r="Q125" i="1"/>
  <c r="P125" i="1"/>
  <c r="Q124" i="1"/>
  <c r="P124" i="1"/>
  <c r="Q123" i="1"/>
  <c r="P123" i="1"/>
  <c r="Q122" i="1"/>
  <c r="P122" i="1"/>
  <c r="Q121" i="1"/>
  <c r="P121" i="1"/>
  <c r="Q120" i="1"/>
  <c r="P120" i="1"/>
  <c r="Q119" i="1"/>
  <c r="P119" i="1"/>
  <c r="Q118" i="1"/>
  <c r="P118" i="1"/>
  <c r="Q117" i="1"/>
  <c r="P117" i="1"/>
  <c r="Q116" i="1"/>
  <c r="P116" i="1"/>
  <c r="Q115" i="1"/>
  <c r="P115" i="1"/>
  <c r="Q114" i="1"/>
  <c r="P114" i="1"/>
  <c r="Q113" i="1"/>
  <c r="P113" i="1"/>
  <c r="Q112" i="1"/>
  <c r="P112" i="1"/>
  <c r="Q111" i="1"/>
  <c r="P111" i="1"/>
  <c r="Q110" i="1"/>
  <c r="P110" i="1"/>
  <c r="Q109" i="1"/>
  <c r="P109" i="1"/>
  <c r="Q108" i="1"/>
  <c r="P108" i="1"/>
  <c r="Q107" i="1"/>
  <c r="P107" i="1"/>
  <c r="Q106" i="1"/>
  <c r="P106" i="1"/>
  <c r="Q105" i="1"/>
  <c r="P105" i="1"/>
  <c r="Q104" i="1"/>
  <c r="P104" i="1"/>
  <c r="Q103" i="1"/>
  <c r="P103" i="1"/>
  <c r="Q101" i="1"/>
  <c r="P101" i="1"/>
  <c r="Q100" i="1"/>
  <c r="P100" i="1"/>
  <c r="Q99" i="1"/>
  <c r="P99" i="1"/>
  <c r="Q98" i="1"/>
  <c r="P98" i="1"/>
  <c r="Q97" i="1"/>
  <c r="P97" i="1"/>
  <c r="Q96" i="1"/>
  <c r="P96" i="1"/>
  <c r="Q95" i="1"/>
  <c r="P95" i="1"/>
  <c r="Q94" i="1"/>
  <c r="P94" i="1"/>
  <c r="Q93" i="1"/>
  <c r="P93" i="1"/>
  <c r="Q92" i="1"/>
  <c r="P92" i="1"/>
  <c r="Q91" i="1"/>
  <c r="P91" i="1"/>
  <c r="Q90" i="1"/>
  <c r="P90" i="1"/>
  <c r="Q89" i="1"/>
  <c r="P89" i="1"/>
  <c r="Q88" i="1"/>
  <c r="P88" i="1"/>
  <c r="Q87" i="1"/>
  <c r="P87" i="1"/>
  <c r="Q86" i="1"/>
  <c r="P86" i="1"/>
  <c r="Q85" i="1"/>
  <c r="P85" i="1"/>
  <c r="Q84" i="1"/>
  <c r="P84" i="1"/>
  <c r="Q83" i="1"/>
  <c r="P83" i="1"/>
  <c r="Q82" i="1"/>
  <c r="P82" i="1"/>
  <c r="Q81" i="1"/>
  <c r="P81" i="1"/>
  <c r="Q80" i="1"/>
  <c r="P80" i="1"/>
  <c r="Q79" i="1"/>
  <c r="P79" i="1"/>
  <c r="Q78" i="1"/>
  <c r="P78" i="1"/>
  <c r="Q77" i="1"/>
  <c r="P77" i="1"/>
  <c r="Q76" i="1"/>
  <c r="P76" i="1"/>
  <c r="Q75" i="1"/>
  <c r="P75" i="1"/>
  <c r="Q74" i="1"/>
  <c r="P74" i="1"/>
  <c r="Q73" i="1"/>
  <c r="P73" i="1"/>
  <c r="Q72" i="1"/>
  <c r="P72" i="1"/>
  <c r="Q71" i="1"/>
  <c r="P71" i="1"/>
  <c r="Q70" i="1"/>
  <c r="P70" i="1"/>
  <c r="Q69" i="1"/>
  <c r="P69" i="1"/>
  <c r="Q68" i="1"/>
  <c r="P68" i="1"/>
  <c r="Q67" i="1"/>
  <c r="P67" i="1"/>
  <c r="Q66" i="1"/>
  <c r="P66" i="1"/>
  <c r="Q65" i="1"/>
  <c r="P65" i="1"/>
  <c r="Q63" i="1"/>
  <c r="P63" i="1"/>
  <c r="Q62" i="1"/>
  <c r="P62" i="1"/>
  <c r="Q61" i="1"/>
  <c r="P61" i="1"/>
  <c r="Q60" i="1"/>
  <c r="P60" i="1"/>
  <c r="Q59" i="1"/>
  <c r="P59" i="1"/>
  <c r="Q58" i="1"/>
  <c r="P58" i="1"/>
  <c r="Q57" i="1"/>
  <c r="P57" i="1"/>
  <c r="Q56" i="1"/>
  <c r="P56" i="1"/>
  <c r="Q55" i="1"/>
  <c r="P55" i="1"/>
  <c r="Q54" i="1"/>
  <c r="P54" i="1"/>
  <c r="Q53" i="1"/>
  <c r="P53" i="1"/>
  <c r="Q52" i="1"/>
  <c r="P52" i="1"/>
  <c r="Q51" i="1"/>
  <c r="P51" i="1"/>
  <c r="Q50" i="1"/>
  <c r="P50" i="1"/>
  <c r="Q49" i="1"/>
  <c r="P49" i="1"/>
  <c r="Q48" i="1"/>
  <c r="P48" i="1"/>
  <c r="Q47" i="1"/>
  <c r="P47" i="1"/>
  <c r="Q46" i="1"/>
  <c r="P46" i="1"/>
  <c r="Q45" i="1"/>
  <c r="P45" i="1"/>
  <c r="Q44" i="1"/>
  <c r="P44" i="1"/>
  <c r="Q43" i="1"/>
  <c r="P43" i="1"/>
  <c r="Q42" i="1"/>
  <c r="P42" i="1"/>
  <c r="Q41" i="1"/>
  <c r="P41" i="1"/>
  <c r="Q40" i="1"/>
  <c r="P40" i="1"/>
  <c r="Q39" i="1"/>
  <c r="P39" i="1"/>
  <c r="Q38" i="1"/>
  <c r="P38" i="1"/>
  <c r="Q37" i="1"/>
  <c r="P37" i="1"/>
  <c r="Q36" i="1"/>
  <c r="P36" i="1"/>
  <c r="Q35" i="1"/>
  <c r="P35" i="1"/>
  <c r="Q34" i="1"/>
  <c r="P34" i="1"/>
  <c r="Q33" i="1"/>
  <c r="P33" i="1"/>
  <c r="Q32" i="1"/>
  <c r="P32" i="1"/>
  <c r="Q31" i="1"/>
  <c r="P31" i="1"/>
  <c r="Q30" i="1"/>
  <c r="P30" i="1"/>
  <c r="Q29" i="1"/>
  <c r="P29" i="1"/>
  <c r="Q28" i="1"/>
  <c r="P28" i="1"/>
  <c r="Q27" i="1"/>
  <c r="P27" i="1"/>
  <c r="Q26" i="1"/>
  <c r="P26" i="1"/>
  <c r="Q25" i="1"/>
  <c r="P25" i="1"/>
  <c r="Q24" i="1"/>
  <c r="P24" i="1"/>
  <c r="Q23" i="1"/>
  <c r="P23" i="1"/>
  <c r="O241" i="1"/>
  <c r="N241" i="1"/>
  <c r="O240" i="1"/>
  <c r="N240" i="1"/>
  <c r="O239" i="1"/>
  <c r="N239" i="1"/>
  <c r="O238" i="1"/>
  <c r="N238" i="1"/>
  <c r="O237" i="1"/>
  <c r="N237" i="1"/>
  <c r="O236" i="1"/>
  <c r="N236" i="1"/>
  <c r="O235" i="1"/>
  <c r="N235" i="1"/>
  <c r="O234" i="1"/>
  <c r="N234" i="1"/>
  <c r="O233" i="1"/>
  <c r="N233" i="1"/>
  <c r="O232" i="1"/>
  <c r="N232" i="1"/>
  <c r="O231" i="1"/>
  <c r="N231" i="1"/>
  <c r="O230" i="1"/>
  <c r="N230" i="1"/>
  <c r="O229" i="1"/>
  <c r="N229" i="1"/>
  <c r="O228" i="1"/>
  <c r="N228" i="1"/>
  <c r="O227" i="1"/>
  <c r="N227" i="1"/>
  <c r="O226" i="1"/>
  <c r="N226" i="1"/>
  <c r="O225" i="1"/>
  <c r="N225" i="1"/>
  <c r="O224" i="1"/>
  <c r="N224" i="1"/>
  <c r="O223" i="1"/>
  <c r="N223" i="1"/>
  <c r="O222" i="1"/>
  <c r="N222" i="1"/>
  <c r="O221" i="1"/>
  <c r="N221" i="1"/>
  <c r="O220" i="1"/>
  <c r="N220" i="1"/>
  <c r="O219" i="1"/>
  <c r="N219" i="1"/>
  <c r="O218" i="1"/>
  <c r="N218" i="1"/>
  <c r="O217" i="1"/>
  <c r="N217" i="1"/>
  <c r="O216" i="1"/>
  <c r="N216" i="1"/>
  <c r="O215" i="1"/>
  <c r="N215" i="1"/>
  <c r="O214" i="1"/>
  <c r="N214" i="1"/>
  <c r="O213" i="1"/>
  <c r="N213" i="1"/>
  <c r="O212" i="1"/>
  <c r="N212" i="1"/>
  <c r="O211" i="1"/>
  <c r="N211" i="1"/>
  <c r="O210" i="1"/>
  <c r="N210" i="1"/>
  <c r="O209" i="1"/>
  <c r="N209" i="1"/>
  <c r="O208" i="1"/>
  <c r="N208" i="1"/>
  <c r="O207" i="1"/>
  <c r="N207" i="1"/>
  <c r="O206" i="1"/>
  <c r="N206" i="1"/>
  <c r="O205" i="1"/>
  <c r="N205" i="1"/>
  <c r="O204" i="1"/>
  <c r="N204" i="1"/>
  <c r="O203" i="1"/>
  <c r="N203" i="1"/>
  <c r="O202" i="1"/>
  <c r="N202" i="1"/>
  <c r="O200" i="1"/>
  <c r="N200" i="1"/>
  <c r="O199" i="1"/>
  <c r="N199" i="1"/>
  <c r="O198" i="1"/>
  <c r="N198" i="1"/>
  <c r="O197" i="1"/>
  <c r="N197" i="1"/>
  <c r="O196" i="1"/>
  <c r="N196" i="1"/>
  <c r="O195" i="1"/>
  <c r="N195" i="1"/>
  <c r="O194" i="1"/>
  <c r="N194" i="1"/>
  <c r="O192" i="1"/>
  <c r="N192" i="1"/>
  <c r="O191" i="1"/>
  <c r="N191" i="1"/>
  <c r="O190" i="1"/>
  <c r="N190" i="1"/>
  <c r="O189" i="1"/>
  <c r="N189" i="1"/>
  <c r="O188" i="1"/>
  <c r="N188" i="1"/>
  <c r="O187" i="1"/>
  <c r="N187" i="1"/>
  <c r="O186" i="1"/>
  <c r="N186" i="1"/>
  <c r="O185" i="1"/>
  <c r="N185" i="1"/>
  <c r="O182" i="1"/>
  <c r="N182" i="1"/>
  <c r="O181" i="1"/>
  <c r="N181" i="1"/>
  <c r="O180" i="1"/>
  <c r="N180" i="1"/>
  <c r="O179" i="1"/>
  <c r="N179" i="1"/>
  <c r="O178" i="1"/>
  <c r="N178" i="1"/>
  <c r="O177" i="1"/>
  <c r="N177" i="1"/>
  <c r="O176" i="1"/>
  <c r="N176" i="1"/>
  <c r="O175" i="1"/>
  <c r="N175" i="1"/>
  <c r="O174" i="1"/>
  <c r="N174" i="1"/>
  <c r="O173" i="1"/>
  <c r="N173" i="1"/>
  <c r="O172" i="1"/>
  <c r="N172" i="1"/>
  <c r="O171" i="1"/>
  <c r="N171" i="1"/>
  <c r="O170" i="1"/>
  <c r="N170" i="1"/>
  <c r="O169" i="1"/>
  <c r="N169" i="1"/>
  <c r="O168" i="1"/>
  <c r="N168" i="1"/>
  <c r="O167" i="1"/>
  <c r="N167" i="1"/>
  <c r="O166" i="1"/>
  <c r="N166" i="1"/>
  <c r="O165" i="1"/>
  <c r="N165" i="1"/>
  <c r="O164" i="1"/>
  <c r="N164" i="1"/>
  <c r="O163" i="1"/>
  <c r="N163" i="1"/>
  <c r="O162" i="1"/>
  <c r="N162" i="1"/>
  <c r="O161" i="1"/>
  <c r="N161" i="1"/>
  <c r="O160" i="1"/>
  <c r="N160" i="1"/>
  <c r="O159" i="1"/>
  <c r="N159" i="1"/>
  <c r="O158" i="1"/>
  <c r="N158" i="1"/>
  <c r="O157" i="1"/>
  <c r="N157" i="1"/>
  <c r="O156" i="1"/>
  <c r="N156" i="1"/>
  <c r="O155" i="1"/>
  <c r="N155" i="1"/>
  <c r="O154" i="1"/>
  <c r="N154" i="1"/>
  <c r="O153" i="1"/>
  <c r="N153" i="1"/>
  <c r="O150" i="1"/>
  <c r="N150" i="1"/>
  <c r="O149" i="1"/>
  <c r="N149" i="1"/>
  <c r="O148" i="1"/>
  <c r="N148" i="1"/>
  <c r="O147" i="1"/>
  <c r="N147" i="1"/>
  <c r="O146" i="1"/>
  <c r="N146" i="1"/>
  <c r="O145" i="1"/>
  <c r="N145" i="1"/>
  <c r="O144" i="1"/>
  <c r="N144" i="1"/>
  <c r="O143" i="1"/>
  <c r="N143" i="1"/>
  <c r="O142" i="1"/>
  <c r="N142" i="1"/>
  <c r="O141" i="1"/>
  <c r="N141" i="1"/>
  <c r="O140" i="1"/>
  <c r="N140" i="1"/>
  <c r="O139" i="1"/>
  <c r="N139" i="1"/>
  <c r="O138" i="1"/>
  <c r="N138" i="1"/>
  <c r="O137" i="1"/>
  <c r="N137" i="1"/>
  <c r="O136" i="1"/>
  <c r="N136" i="1"/>
  <c r="O135" i="1"/>
  <c r="N135" i="1"/>
  <c r="O134" i="1"/>
  <c r="N134" i="1"/>
  <c r="O133" i="1"/>
  <c r="N133" i="1"/>
  <c r="O132" i="1"/>
  <c r="N132" i="1"/>
  <c r="O131" i="1"/>
  <c r="N131" i="1"/>
  <c r="O130" i="1"/>
  <c r="N130" i="1"/>
  <c r="O129" i="1"/>
  <c r="N129" i="1"/>
  <c r="O128" i="1"/>
  <c r="N128" i="1"/>
  <c r="O127" i="1"/>
  <c r="N127" i="1"/>
  <c r="O126" i="1"/>
  <c r="N126" i="1"/>
  <c r="O125" i="1"/>
  <c r="N125" i="1"/>
  <c r="O124" i="1"/>
  <c r="N124" i="1"/>
  <c r="O123" i="1"/>
  <c r="N123" i="1"/>
  <c r="O122" i="1"/>
  <c r="N122" i="1"/>
  <c r="O121" i="1"/>
  <c r="N121" i="1"/>
  <c r="O120" i="1"/>
  <c r="N120" i="1"/>
  <c r="O119" i="1"/>
  <c r="N119" i="1"/>
  <c r="O118" i="1"/>
  <c r="N118" i="1"/>
  <c r="O117" i="1"/>
  <c r="N117" i="1"/>
  <c r="O116" i="1"/>
  <c r="N116" i="1"/>
  <c r="O115" i="1"/>
  <c r="N115" i="1"/>
  <c r="O114" i="1"/>
  <c r="N114" i="1"/>
  <c r="O113" i="1"/>
  <c r="N113" i="1"/>
  <c r="O112" i="1"/>
  <c r="N112" i="1"/>
  <c r="O111" i="1"/>
  <c r="N111" i="1"/>
  <c r="O110" i="1"/>
  <c r="N110" i="1"/>
  <c r="O109" i="1"/>
  <c r="N109" i="1"/>
  <c r="O108" i="1"/>
  <c r="N108" i="1"/>
  <c r="O107" i="1"/>
  <c r="N107" i="1"/>
  <c r="O106" i="1"/>
  <c r="N106" i="1"/>
  <c r="O105" i="1"/>
  <c r="N105" i="1"/>
  <c r="O104" i="1"/>
  <c r="N104" i="1"/>
  <c r="O103" i="1"/>
  <c r="N103" i="1"/>
  <c r="O101" i="1"/>
  <c r="N101" i="1"/>
  <c r="O100" i="1"/>
  <c r="N100" i="1"/>
  <c r="O99" i="1"/>
  <c r="N99" i="1"/>
  <c r="O98" i="1"/>
  <c r="N98" i="1"/>
  <c r="O97" i="1"/>
  <c r="N97" i="1"/>
  <c r="O96" i="1"/>
  <c r="N96" i="1"/>
  <c r="O95" i="1"/>
  <c r="N95" i="1"/>
  <c r="O94" i="1"/>
  <c r="N94" i="1"/>
  <c r="O93" i="1"/>
  <c r="N93" i="1"/>
  <c r="O92" i="1"/>
  <c r="N92" i="1"/>
  <c r="O91" i="1"/>
  <c r="N91" i="1"/>
  <c r="O90" i="1"/>
  <c r="N90" i="1"/>
  <c r="O89" i="1"/>
  <c r="N89" i="1"/>
  <c r="O88" i="1"/>
  <c r="N88" i="1"/>
  <c r="O87" i="1"/>
  <c r="N87" i="1"/>
  <c r="O86" i="1"/>
  <c r="N86" i="1"/>
  <c r="O85" i="1"/>
  <c r="N85" i="1"/>
  <c r="O84" i="1"/>
  <c r="N84" i="1"/>
  <c r="O83" i="1"/>
  <c r="N83" i="1"/>
  <c r="O82" i="1"/>
  <c r="N82" i="1"/>
  <c r="O81" i="1"/>
  <c r="N81" i="1"/>
  <c r="O80" i="1"/>
  <c r="N80" i="1"/>
  <c r="O79" i="1"/>
  <c r="N79" i="1"/>
  <c r="O78" i="1"/>
  <c r="N78" i="1"/>
  <c r="O77" i="1"/>
  <c r="N77" i="1"/>
  <c r="O76" i="1"/>
  <c r="N76" i="1"/>
  <c r="O75" i="1"/>
  <c r="N75" i="1"/>
  <c r="O74" i="1"/>
  <c r="N74" i="1"/>
  <c r="O73" i="1"/>
  <c r="N73" i="1"/>
  <c r="O72" i="1"/>
  <c r="N72" i="1"/>
  <c r="O71" i="1"/>
  <c r="N71" i="1"/>
  <c r="O70" i="1"/>
  <c r="N70" i="1"/>
  <c r="O69" i="1"/>
  <c r="N69" i="1"/>
  <c r="O68" i="1"/>
  <c r="N68" i="1"/>
  <c r="O67" i="1"/>
  <c r="N67" i="1"/>
  <c r="O66" i="1"/>
  <c r="N66" i="1"/>
  <c r="O65" i="1"/>
  <c r="N65" i="1"/>
  <c r="O63" i="1"/>
  <c r="N63" i="1"/>
  <c r="O62" i="1"/>
  <c r="N62" i="1"/>
  <c r="O61" i="1"/>
  <c r="N61" i="1"/>
  <c r="O60" i="1"/>
  <c r="N60" i="1"/>
  <c r="O59" i="1"/>
  <c r="N59" i="1"/>
  <c r="O58" i="1"/>
  <c r="N58" i="1"/>
  <c r="O57" i="1"/>
  <c r="N57" i="1"/>
  <c r="O56" i="1"/>
  <c r="N56" i="1"/>
  <c r="O55" i="1"/>
  <c r="N55" i="1"/>
  <c r="O54" i="1"/>
  <c r="N54" i="1"/>
  <c r="O53" i="1"/>
  <c r="N53" i="1"/>
  <c r="O52" i="1"/>
  <c r="N52" i="1"/>
  <c r="O51" i="1"/>
  <c r="N51" i="1"/>
  <c r="O50" i="1"/>
  <c r="N50" i="1"/>
  <c r="O49" i="1"/>
  <c r="N49" i="1"/>
  <c r="O48" i="1"/>
  <c r="N48" i="1"/>
  <c r="O47" i="1"/>
  <c r="N47" i="1"/>
  <c r="O46" i="1"/>
  <c r="N46" i="1"/>
  <c r="O45" i="1"/>
  <c r="N45" i="1"/>
  <c r="O44" i="1"/>
  <c r="N44" i="1"/>
  <c r="O43" i="1"/>
  <c r="N43" i="1"/>
  <c r="O42" i="1"/>
  <c r="N42" i="1"/>
  <c r="O41" i="1"/>
  <c r="N41" i="1"/>
  <c r="O40" i="1"/>
  <c r="N40" i="1"/>
  <c r="O39" i="1"/>
  <c r="N39" i="1"/>
  <c r="O38" i="1"/>
  <c r="N38" i="1"/>
  <c r="O37" i="1"/>
  <c r="N37" i="1"/>
  <c r="O36" i="1"/>
  <c r="N36" i="1"/>
  <c r="O35" i="1"/>
  <c r="N35" i="1"/>
  <c r="O34" i="1"/>
  <c r="N34" i="1"/>
  <c r="O33" i="1"/>
  <c r="N33" i="1"/>
  <c r="O32" i="1"/>
  <c r="N32" i="1"/>
  <c r="O31" i="1"/>
  <c r="N31" i="1"/>
  <c r="O30" i="1"/>
  <c r="N30" i="1"/>
  <c r="O29" i="1"/>
  <c r="N29" i="1"/>
  <c r="O28" i="1"/>
  <c r="N28" i="1"/>
  <c r="O27" i="1"/>
  <c r="N27" i="1"/>
  <c r="O26" i="1"/>
  <c r="N26" i="1"/>
  <c r="O25" i="1"/>
  <c r="N25" i="1"/>
  <c r="O24" i="1"/>
  <c r="N24" i="1"/>
  <c r="O23" i="1"/>
  <c r="N23" i="1"/>
  <c r="L24" i="1"/>
  <c r="M24" i="1"/>
  <c r="L25" i="1"/>
  <c r="M25" i="1"/>
  <c r="L26" i="1"/>
  <c r="M26" i="1"/>
  <c r="L27" i="1"/>
  <c r="M27" i="1"/>
  <c r="L28" i="1"/>
  <c r="M28" i="1"/>
  <c r="L29" i="1"/>
  <c r="M29" i="1"/>
  <c r="L30" i="1"/>
  <c r="M30" i="1"/>
  <c r="L31" i="1"/>
  <c r="M31" i="1"/>
  <c r="L32" i="1"/>
  <c r="M32" i="1"/>
  <c r="L33" i="1"/>
  <c r="M33" i="1"/>
  <c r="L34" i="1"/>
  <c r="M34" i="1"/>
  <c r="L35" i="1"/>
  <c r="M35" i="1"/>
  <c r="L36" i="1"/>
  <c r="M36" i="1"/>
  <c r="L37" i="1"/>
  <c r="M37" i="1"/>
  <c r="L38" i="1"/>
  <c r="M38" i="1"/>
  <c r="L39" i="1"/>
  <c r="M39" i="1"/>
  <c r="L40" i="1"/>
  <c r="M40" i="1"/>
  <c r="L41" i="1"/>
  <c r="M41" i="1"/>
  <c r="L42" i="1"/>
  <c r="M42" i="1"/>
  <c r="L43" i="1"/>
  <c r="M43" i="1"/>
  <c r="L44" i="1"/>
  <c r="M44" i="1"/>
  <c r="L45" i="1"/>
  <c r="M45" i="1"/>
  <c r="L46" i="1"/>
  <c r="M46" i="1"/>
  <c r="L47" i="1"/>
  <c r="M47" i="1"/>
  <c r="L48" i="1"/>
  <c r="M48" i="1"/>
  <c r="L49" i="1"/>
  <c r="M49" i="1"/>
  <c r="L50" i="1"/>
  <c r="M50" i="1"/>
  <c r="L51" i="1"/>
  <c r="M51" i="1"/>
  <c r="L52" i="1"/>
  <c r="M52" i="1"/>
  <c r="L53" i="1"/>
  <c r="M53" i="1"/>
  <c r="L54" i="1"/>
  <c r="M54" i="1"/>
  <c r="L55" i="1"/>
  <c r="M55" i="1"/>
  <c r="L56" i="1"/>
  <c r="M56" i="1"/>
  <c r="L57" i="1"/>
  <c r="M57" i="1"/>
  <c r="L58" i="1"/>
  <c r="M58" i="1"/>
  <c r="L59" i="1"/>
  <c r="M59" i="1"/>
  <c r="L60" i="1"/>
  <c r="M60" i="1"/>
  <c r="L61" i="1"/>
  <c r="M61" i="1"/>
  <c r="L62" i="1"/>
  <c r="M62" i="1"/>
  <c r="L63" i="1"/>
  <c r="M63" i="1"/>
  <c r="L65" i="1"/>
  <c r="M65" i="1"/>
  <c r="L66" i="1"/>
  <c r="M66" i="1"/>
  <c r="L67" i="1"/>
  <c r="M67" i="1"/>
  <c r="L68" i="1"/>
  <c r="M68" i="1"/>
  <c r="L69" i="1"/>
  <c r="M69" i="1"/>
  <c r="L70" i="1"/>
  <c r="M70" i="1"/>
  <c r="L71" i="1"/>
  <c r="M71" i="1"/>
  <c r="L72" i="1"/>
  <c r="M72" i="1"/>
  <c r="L73" i="1"/>
  <c r="M73" i="1"/>
  <c r="L74" i="1"/>
  <c r="M74" i="1"/>
  <c r="L75" i="1"/>
  <c r="M75" i="1"/>
  <c r="L76" i="1"/>
  <c r="M76" i="1"/>
  <c r="L77" i="1"/>
  <c r="M77" i="1"/>
  <c r="L78" i="1"/>
  <c r="M78" i="1"/>
  <c r="L79" i="1"/>
  <c r="M79" i="1"/>
  <c r="L80" i="1"/>
  <c r="M80" i="1"/>
  <c r="L81" i="1"/>
  <c r="M81" i="1"/>
  <c r="L82" i="1"/>
  <c r="M82" i="1"/>
  <c r="L83" i="1"/>
  <c r="M83" i="1"/>
  <c r="L84" i="1"/>
  <c r="M84" i="1"/>
  <c r="L85" i="1"/>
  <c r="M85" i="1"/>
  <c r="L86" i="1"/>
  <c r="M86" i="1"/>
  <c r="L87" i="1"/>
  <c r="M87" i="1"/>
  <c r="L88" i="1"/>
  <c r="M88" i="1"/>
  <c r="L89" i="1"/>
  <c r="M89" i="1"/>
  <c r="L90" i="1"/>
  <c r="M90" i="1"/>
  <c r="L91" i="1"/>
  <c r="M91" i="1"/>
  <c r="L92" i="1"/>
  <c r="M92" i="1"/>
  <c r="L93" i="1"/>
  <c r="M93" i="1"/>
  <c r="L94" i="1"/>
  <c r="M94" i="1"/>
  <c r="L95" i="1"/>
  <c r="M95" i="1"/>
  <c r="L96" i="1"/>
  <c r="M96" i="1"/>
  <c r="L97" i="1"/>
  <c r="M97" i="1"/>
  <c r="L98" i="1"/>
  <c r="M98" i="1"/>
  <c r="L99" i="1"/>
  <c r="M99" i="1"/>
  <c r="L100" i="1"/>
  <c r="M100" i="1"/>
  <c r="L101" i="1"/>
  <c r="M101" i="1"/>
  <c r="L103" i="1"/>
  <c r="M103" i="1"/>
  <c r="L104" i="1"/>
  <c r="M104" i="1"/>
  <c r="L105" i="1"/>
  <c r="M105" i="1"/>
  <c r="L106" i="1"/>
  <c r="M106" i="1"/>
  <c r="L107" i="1"/>
  <c r="M107" i="1"/>
  <c r="L108" i="1"/>
  <c r="M108" i="1"/>
  <c r="L109" i="1"/>
  <c r="M109" i="1"/>
  <c r="L110" i="1"/>
  <c r="M110" i="1"/>
  <c r="L111" i="1"/>
  <c r="M111" i="1"/>
  <c r="L112" i="1"/>
  <c r="M112" i="1"/>
  <c r="L113" i="1"/>
  <c r="M113" i="1"/>
  <c r="L114" i="1"/>
  <c r="M114" i="1"/>
  <c r="L115" i="1"/>
  <c r="M115" i="1"/>
  <c r="L116" i="1"/>
  <c r="M116" i="1"/>
  <c r="L117" i="1"/>
  <c r="M117" i="1"/>
  <c r="L118" i="1"/>
  <c r="M118" i="1"/>
  <c r="L119" i="1"/>
  <c r="M119" i="1"/>
  <c r="L120" i="1"/>
  <c r="M120" i="1"/>
  <c r="L121" i="1"/>
  <c r="M121" i="1"/>
  <c r="L122" i="1"/>
  <c r="M122" i="1"/>
  <c r="L123" i="1"/>
  <c r="M123" i="1"/>
  <c r="L124" i="1"/>
  <c r="M124" i="1"/>
  <c r="L125" i="1"/>
  <c r="M125" i="1"/>
  <c r="L126" i="1"/>
  <c r="M126" i="1"/>
  <c r="L127" i="1"/>
  <c r="M127" i="1"/>
  <c r="L128" i="1"/>
  <c r="M128" i="1"/>
  <c r="L129" i="1"/>
  <c r="M129" i="1"/>
  <c r="L130" i="1"/>
  <c r="M130" i="1"/>
  <c r="L131" i="1"/>
  <c r="M131" i="1"/>
  <c r="L132" i="1"/>
  <c r="M132" i="1"/>
  <c r="L133" i="1"/>
  <c r="M133" i="1"/>
  <c r="L134" i="1"/>
  <c r="M134" i="1"/>
  <c r="L135" i="1"/>
  <c r="M135" i="1"/>
  <c r="L136" i="1"/>
  <c r="M136" i="1"/>
  <c r="L137" i="1"/>
  <c r="M137" i="1"/>
  <c r="L138" i="1"/>
  <c r="M138" i="1"/>
  <c r="L139" i="1"/>
  <c r="M139" i="1"/>
  <c r="L140" i="1"/>
  <c r="M140" i="1"/>
  <c r="L141" i="1"/>
  <c r="M141" i="1"/>
  <c r="L142" i="1"/>
  <c r="M142" i="1"/>
  <c r="L143" i="1"/>
  <c r="M143" i="1"/>
  <c r="L144" i="1"/>
  <c r="M144" i="1"/>
  <c r="L145" i="1"/>
  <c r="M145" i="1"/>
  <c r="L146" i="1"/>
  <c r="M146" i="1"/>
  <c r="L147" i="1"/>
  <c r="M147" i="1"/>
  <c r="L148" i="1"/>
  <c r="M148" i="1"/>
  <c r="L149" i="1"/>
  <c r="M149" i="1"/>
  <c r="L150" i="1"/>
  <c r="M150" i="1"/>
  <c r="L153" i="1"/>
  <c r="M153" i="1"/>
  <c r="L154" i="1"/>
  <c r="M154" i="1"/>
  <c r="L155" i="1"/>
  <c r="M155" i="1"/>
  <c r="L156" i="1"/>
  <c r="M156" i="1"/>
  <c r="L157" i="1"/>
  <c r="M157" i="1"/>
  <c r="L158" i="1"/>
  <c r="M158" i="1"/>
  <c r="L159" i="1"/>
  <c r="M159" i="1"/>
  <c r="L160" i="1"/>
  <c r="M160" i="1"/>
  <c r="L161" i="1"/>
  <c r="M161" i="1"/>
  <c r="L162" i="1"/>
  <c r="M162" i="1"/>
  <c r="L163" i="1"/>
  <c r="M163" i="1"/>
  <c r="L164" i="1"/>
  <c r="M164" i="1"/>
  <c r="L165" i="1"/>
  <c r="M165" i="1"/>
  <c r="L166" i="1"/>
  <c r="M166" i="1"/>
  <c r="L167" i="1"/>
  <c r="M167" i="1"/>
  <c r="L168" i="1"/>
  <c r="M168" i="1"/>
  <c r="L169" i="1"/>
  <c r="M169" i="1"/>
  <c r="L170" i="1"/>
  <c r="M170" i="1"/>
  <c r="L171" i="1"/>
  <c r="M171" i="1"/>
  <c r="L172" i="1"/>
  <c r="M172" i="1"/>
  <c r="L173" i="1"/>
  <c r="M173" i="1"/>
  <c r="L174" i="1"/>
  <c r="M174" i="1"/>
  <c r="L175" i="1"/>
  <c r="M175" i="1"/>
  <c r="L176" i="1"/>
  <c r="M176" i="1"/>
  <c r="L177" i="1"/>
  <c r="M177" i="1"/>
  <c r="L178" i="1"/>
  <c r="M178" i="1"/>
  <c r="L179" i="1"/>
  <c r="M179" i="1"/>
  <c r="L180" i="1"/>
  <c r="M180" i="1"/>
  <c r="L181" i="1"/>
  <c r="M181" i="1"/>
  <c r="L182" i="1"/>
  <c r="M182" i="1"/>
  <c r="L185" i="1"/>
  <c r="M185" i="1"/>
  <c r="L186" i="1"/>
  <c r="M186" i="1"/>
  <c r="L187" i="1"/>
  <c r="M187" i="1"/>
  <c r="L188" i="1"/>
  <c r="M188" i="1"/>
  <c r="L189" i="1"/>
  <c r="M189" i="1"/>
  <c r="L190" i="1"/>
  <c r="M190" i="1"/>
  <c r="L191" i="1"/>
  <c r="M191" i="1"/>
  <c r="L192" i="1"/>
  <c r="M192" i="1"/>
  <c r="L194" i="1"/>
  <c r="M194" i="1"/>
  <c r="L195" i="1"/>
  <c r="M195" i="1"/>
  <c r="L196" i="1"/>
  <c r="M196" i="1"/>
  <c r="L197" i="1"/>
  <c r="M197" i="1"/>
  <c r="L198" i="1"/>
  <c r="M198" i="1"/>
  <c r="L199" i="1"/>
  <c r="M199" i="1"/>
  <c r="L200" i="1"/>
  <c r="M200" i="1"/>
  <c r="L202" i="1"/>
  <c r="M202" i="1"/>
  <c r="L203" i="1"/>
  <c r="M203" i="1"/>
  <c r="L204" i="1"/>
  <c r="M204" i="1"/>
  <c r="L205" i="1"/>
  <c r="M205" i="1"/>
  <c r="L206" i="1"/>
  <c r="M206" i="1"/>
  <c r="L207" i="1"/>
  <c r="M207" i="1"/>
  <c r="L208" i="1"/>
  <c r="M208" i="1"/>
  <c r="L209" i="1"/>
  <c r="M209" i="1"/>
  <c r="L210" i="1"/>
  <c r="M210" i="1"/>
  <c r="L211" i="1"/>
  <c r="M211" i="1"/>
  <c r="L212" i="1"/>
  <c r="M212" i="1"/>
  <c r="L213" i="1"/>
  <c r="M213" i="1"/>
  <c r="L214" i="1"/>
  <c r="M214" i="1"/>
  <c r="L215" i="1"/>
  <c r="M215" i="1"/>
  <c r="L216" i="1"/>
  <c r="M216" i="1"/>
  <c r="L217" i="1"/>
  <c r="M217" i="1"/>
  <c r="L218" i="1"/>
  <c r="M218" i="1"/>
  <c r="L219" i="1"/>
  <c r="M219" i="1"/>
  <c r="L220" i="1"/>
  <c r="M220" i="1"/>
  <c r="L221" i="1"/>
  <c r="M221" i="1"/>
  <c r="L222" i="1"/>
  <c r="M222" i="1"/>
  <c r="L223" i="1"/>
  <c r="M223" i="1"/>
  <c r="L224" i="1"/>
  <c r="M224" i="1"/>
  <c r="L225" i="1"/>
  <c r="M225" i="1"/>
  <c r="L226" i="1"/>
  <c r="M226" i="1"/>
  <c r="L227" i="1"/>
  <c r="M227" i="1"/>
  <c r="L228" i="1"/>
  <c r="M228" i="1"/>
  <c r="L229" i="1"/>
  <c r="M229" i="1"/>
  <c r="L230" i="1"/>
  <c r="M230" i="1"/>
  <c r="L231" i="1"/>
  <c r="M231" i="1"/>
  <c r="L232" i="1"/>
  <c r="M232" i="1"/>
  <c r="L233" i="1"/>
  <c r="M233" i="1"/>
  <c r="L234" i="1"/>
  <c r="M234" i="1"/>
  <c r="L235" i="1"/>
  <c r="M235" i="1"/>
  <c r="L236" i="1"/>
  <c r="M236" i="1"/>
  <c r="L237" i="1"/>
  <c r="M237" i="1"/>
  <c r="L238" i="1"/>
  <c r="M238" i="1"/>
  <c r="L239" i="1"/>
  <c r="M239" i="1"/>
  <c r="L240" i="1"/>
  <c r="M240" i="1"/>
  <c r="L241" i="1"/>
  <c r="M241" i="1"/>
  <c r="M23" i="1"/>
  <c r="L23" i="1"/>
  <c r="E25" i="3"/>
  <c r="E22" i="4"/>
  <c r="E29" i="3"/>
  <c r="E21" i="4"/>
  <c r="E24" i="3"/>
  <c r="E26" i="3"/>
  <c r="E23" i="4"/>
  <c r="E54" i="3"/>
  <c r="E206" i="3"/>
  <c r="E46" i="4"/>
  <c r="E49" i="3"/>
  <c r="E107" i="3"/>
  <c r="E32" i="3"/>
  <c r="E63" i="3"/>
  <c r="E23" i="3" l="1"/>
  <c r="E118" i="3" l="1"/>
  <c r="K241" i="1" l="1"/>
  <c r="J241" i="1"/>
  <c r="K240" i="1"/>
  <c r="J240" i="1"/>
  <c r="K239" i="1"/>
  <c r="J239" i="1"/>
  <c r="K238" i="1"/>
  <c r="J238" i="1"/>
  <c r="K237" i="1"/>
  <c r="J237" i="1"/>
  <c r="K236" i="1"/>
  <c r="J236" i="1"/>
  <c r="K235" i="1"/>
  <c r="J235" i="1"/>
  <c r="K234" i="1"/>
  <c r="J234" i="1"/>
  <c r="K233" i="1"/>
  <c r="J233" i="1"/>
  <c r="K232" i="1"/>
  <c r="J232" i="1"/>
  <c r="K231" i="1"/>
  <c r="J231" i="1"/>
  <c r="K230" i="1"/>
  <c r="J230" i="1"/>
  <c r="K229" i="1"/>
  <c r="J229" i="1"/>
  <c r="K228" i="1"/>
  <c r="J228" i="1"/>
  <c r="K227" i="1"/>
  <c r="J227" i="1"/>
  <c r="K226" i="1"/>
  <c r="J226" i="1"/>
  <c r="K225" i="1"/>
  <c r="J225" i="1"/>
  <c r="K224" i="1"/>
  <c r="J224" i="1"/>
  <c r="K223" i="1"/>
  <c r="J223" i="1"/>
  <c r="K222" i="1"/>
  <c r="J222" i="1"/>
  <c r="K221" i="1"/>
  <c r="J221" i="1"/>
  <c r="K220" i="1"/>
  <c r="J220" i="1"/>
  <c r="K219" i="1"/>
  <c r="J219" i="1"/>
  <c r="K218" i="1"/>
  <c r="J218" i="1"/>
  <c r="K217" i="1"/>
  <c r="J217" i="1"/>
  <c r="K216" i="1"/>
  <c r="J216" i="1"/>
  <c r="K215" i="1"/>
  <c r="J215" i="1"/>
  <c r="K214" i="1"/>
  <c r="J214" i="1"/>
  <c r="K213" i="1"/>
  <c r="J213" i="1"/>
  <c r="K212" i="1"/>
  <c r="J212" i="1"/>
  <c r="K211" i="1"/>
  <c r="J211" i="1"/>
  <c r="K210" i="1"/>
  <c r="J210" i="1"/>
  <c r="K209" i="1"/>
  <c r="J209" i="1"/>
  <c r="K208" i="1"/>
  <c r="J208" i="1"/>
  <c r="K207" i="1"/>
  <c r="J207" i="1"/>
  <c r="K206" i="1"/>
  <c r="J206" i="1"/>
  <c r="K205" i="1"/>
  <c r="J205" i="1"/>
  <c r="K204" i="1"/>
  <c r="J204" i="1"/>
  <c r="K203" i="1"/>
  <c r="J203" i="1"/>
  <c r="K200" i="1"/>
  <c r="J200" i="1"/>
  <c r="K199" i="1"/>
  <c r="J199" i="1"/>
  <c r="K198" i="1"/>
  <c r="J198" i="1"/>
  <c r="K197" i="1"/>
  <c r="J197" i="1"/>
  <c r="K196" i="1"/>
  <c r="J196" i="1"/>
  <c r="K195" i="1"/>
  <c r="J195" i="1"/>
  <c r="K192" i="1"/>
  <c r="J192" i="1"/>
  <c r="K191" i="1"/>
  <c r="J191" i="1"/>
  <c r="K190" i="1"/>
  <c r="J190" i="1"/>
  <c r="K189" i="1"/>
  <c r="J189" i="1"/>
  <c r="K188" i="1"/>
  <c r="J188" i="1"/>
  <c r="K187" i="1"/>
  <c r="J187" i="1"/>
  <c r="K186" i="1"/>
  <c r="J186" i="1"/>
  <c r="K185" i="1"/>
  <c r="J185" i="1"/>
  <c r="K182" i="1"/>
  <c r="J182" i="1"/>
  <c r="K181" i="1"/>
  <c r="J181" i="1"/>
  <c r="K180" i="1"/>
  <c r="J180" i="1"/>
  <c r="K179" i="1"/>
  <c r="J179" i="1"/>
  <c r="K178" i="1"/>
  <c r="J178" i="1"/>
  <c r="K177" i="1"/>
  <c r="J177" i="1"/>
  <c r="K176" i="1"/>
  <c r="J176" i="1"/>
  <c r="K175" i="1"/>
  <c r="J175" i="1"/>
  <c r="K174" i="1"/>
  <c r="J174" i="1"/>
  <c r="K173" i="1"/>
  <c r="J173" i="1"/>
  <c r="K172" i="1"/>
  <c r="J172" i="1"/>
  <c r="K171" i="1"/>
  <c r="J171" i="1"/>
  <c r="K170" i="1"/>
  <c r="J170" i="1"/>
  <c r="K169" i="1"/>
  <c r="J169" i="1"/>
  <c r="K168" i="1"/>
  <c r="J168" i="1"/>
  <c r="K167" i="1"/>
  <c r="J167" i="1"/>
  <c r="K166" i="1"/>
  <c r="J166" i="1"/>
  <c r="K165" i="1"/>
  <c r="J165" i="1"/>
  <c r="K164" i="1"/>
  <c r="J164" i="1"/>
  <c r="K163" i="1"/>
  <c r="J163" i="1"/>
  <c r="K162" i="1"/>
  <c r="J162" i="1"/>
  <c r="K161" i="1"/>
  <c r="J161" i="1"/>
  <c r="K160" i="1"/>
  <c r="J160" i="1"/>
  <c r="K159" i="1"/>
  <c r="J159" i="1"/>
  <c r="K158" i="1"/>
  <c r="J158" i="1"/>
  <c r="K157" i="1"/>
  <c r="J157" i="1"/>
  <c r="K156" i="1"/>
  <c r="J156" i="1"/>
  <c r="K155" i="1"/>
  <c r="J155" i="1"/>
  <c r="K154" i="1"/>
  <c r="J154" i="1"/>
  <c r="K153" i="1"/>
  <c r="J153" i="1"/>
  <c r="K150" i="1"/>
  <c r="J150" i="1"/>
  <c r="K149" i="1"/>
  <c r="J149" i="1"/>
  <c r="K148" i="1"/>
  <c r="J148" i="1"/>
  <c r="K147" i="1"/>
  <c r="J147" i="1"/>
  <c r="K146" i="1"/>
  <c r="J146" i="1"/>
  <c r="K145" i="1"/>
  <c r="J145" i="1"/>
  <c r="K144" i="1"/>
  <c r="J144" i="1"/>
  <c r="K143" i="1"/>
  <c r="J143" i="1"/>
  <c r="K142" i="1"/>
  <c r="J142" i="1"/>
  <c r="K141" i="1"/>
  <c r="J141" i="1"/>
  <c r="K140" i="1"/>
  <c r="J140" i="1"/>
  <c r="K139" i="1"/>
  <c r="J139" i="1"/>
  <c r="K138" i="1"/>
  <c r="J138" i="1"/>
  <c r="K137" i="1"/>
  <c r="J137" i="1"/>
  <c r="K136" i="1"/>
  <c r="J136" i="1"/>
  <c r="K135" i="1"/>
  <c r="J135" i="1"/>
  <c r="K134" i="1"/>
  <c r="J134" i="1"/>
  <c r="K133" i="1"/>
  <c r="J133" i="1"/>
  <c r="K132" i="1"/>
  <c r="J132" i="1"/>
  <c r="K131" i="1"/>
  <c r="J131" i="1"/>
  <c r="K130" i="1"/>
  <c r="J130" i="1"/>
  <c r="K129" i="1"/>
  <c r="J129" i="1"/>
  <c r="K128" i="1"/>
  <c r="J128" i="1"/>
  <c r="K127" i="1"/>
  <c r="J127" i="1"/>
  <c r="K126" i="1"/>
  <c r="J126" i="1"/>
  <c r="K125" i="1"/>
  <c r="J125" i="1"/>
  <c r="K124" i="1"/>
  <c r="J124" i="1"/>
  <c r="K123" i="1"/>
  <c r="J123" i="1"/>
  <c r="K122" i="1"/>
  <c r="J122" i="1"/>
  <c r="K121" i="1"/>
  <c r="J121" i="1"/>
  <c r="K120" i="1"/>
  <c r="J120" i="1"/>
  <c r="K119" i="1"/>
  <c r="J119" i="1"/>
  <c r="K118" i="1"/>
  <c r="J118" i="1"/>
  <c r="K117" i="1"/>
  <c r="J117" i="1"/>
  <c r="K116" i="1"/>
  <c r="J116" i="1"/>
  <c r="K115" i="1"/>
  <c r="J115" i="1"/>
  <c r="K114" i="1"/>
  <c r="J114" i="1"/>
  <c r="K113" i="1"/>
  <c r="J113" i="1"/>
  <c r="K112" i="1"/>
  <c r="J112" i="1"/>
  <c r="K111" i="1"/>
  <c r="J111" i="1"/>
  <c r="K110" i="1"/>
  <c r="J110" i="1"/>
  <c r="K109" i="1"/>
  <c r="J109" i="1"/>
  <c r="K108" i="1"/>
  <c r="J108" i="1"/>
  <c r="K107" i="1"/>
  <c r="J107" i="1"/>
  <c r="K106" i="1"/>
  <c r="J106" i="1"/>
  <c r="K105" i="1"/>
  <c r="J105" i="1"/>
  <c r="K104" i="1"/>
  <c r="J104" i="1"/>
  <c r="K101" i="1"/>
  <c r="J101" i="1"/>
  <c r="K100" i="1"/>
  <c r="J100" i="1"/>
  <c r="K99" i="1"/>
  <c r="J99" i="1"/>
  <c r="K98" i="1"/>
  <c r="J98" i="1"/>
  <c r="K97" i="1"/>
  <c r="J97" i="1"/>
  <c r="K96" i="1"/>
  <c r="J96" i="1"/>
  <c r="K95" i="1"/>
  <c r="J95" i="1"/>
  <c r="K94" i="1"/>
  <c r="J94" i="1"/>
  <c r="K93" i="1"/>
  <c r="J93" i="1"/>
  <c r="K92" i="1"/>
  <c r="J92" i="1"/>
  <c r="K91" i="1"/>
  <c r="J91" i="1"/>
  <c r="K90" i="1"/>
  <c r="J90" i="1"/>
  <c r="K89" i="1"/>
  <c r="J89" i="1"/>
  <c r="K88" i="1"/>
  <c r="J88" i="1"/>
  <c r="K87" i="1"/>
  <c r="J87" i="1"/>
  <c r="K86" i="1"/>
  <c r="J86" i="1"/>
  <c r="K85" i="1"/>
  <c r="J85" i="1"/>
  <c r="K84" i="1"/>
  <c r="J84" i="1"/>
  <c r="K83" i="1"/>
  <c r="J83" i="1"/>
  <c r="K82" i="1"/>
  <c r="J82" i="1"/>
  <c r="K81" i="1"/>
  <c r="J81" i="1"/>
  <c r="K80" i="1"/>
  <c r="J80" i="1"/>
  <c r="K79" i="1"/>
  <c r="J79" i="1"/>
  <c r="K78" i="1"/>
  <c r="J78" i="1"/>
  <c r="K77" i="1"/>
  <c r="J77" i="1"/>
  <c r="K76" i="1"/>
  <c r="J76" i="1"/>
  <c r="K75" i="1"/>
  <c r="J75" i="1"/>
  <c r="K74" i="1"/>
  <c r="J74" i="1"/>
  <c r="K73" i="1"/>
  <c r="J73" i="1"/>
  <c r="K72" i="1"/>
  <c r="J72" i="1"/>
  <c r="K71" i="1"/>
  <c r="J71" i="1"/>
  <c r="K70" i="1"/>
  <c r="J70" i="1"/>
  <c r="K69" i="1"/>
  <c r="J69" i="1"/>
  <c r="K68" i="1"/>
  <c r="J68" i="1"/>
  <c r="K67" i="1"/>
  <c r="J67" i="1"/>
  <c r="K66" i="1"/>
  <c r="J66" i="1"/>
  <c r="J24" i="1"/>
  <c r="K24" i="1"/>
  <c r="J25" i="1"/>
  <c r="K25" i="1"/>
  <c r="J26" i="1"/>
  <c r="K26" i="1"/>
  <c r="J27" i="1"/>
  <c r="K27" i="1"/>
  <c r="J28" i="1"/>
  <c r="K28" i="1"/>
  <c r="J29" i="1"/>
  <c r="K29" i="1"/>
  <c r="J30" i="1"/>
  <c r="K30" i="1"/>
  <c r="J31" i="1"/>
  <c r="K31" i="1"/>
  <c r="J32" i="1"/>
  <c r="K32" i="1"/>
  <c r="J33" i="1"/>
  <c r="K33" i="1"/>
  <c r="J34" i="1"/>
  <c r="K34" i="1"/>
  <c r="J35" i="1"/>
  <c r="K35" i="1"/>
  <c r="J36" i="1"/>
  <c r="K36" i="1"/>
  <c r="J37" i="1"/>
  <c r="K37" i="1"/>
  <c r="J38" i="1"/>
  <c r="K38" i="1"/>
  <c r="J39" i="1"/>
  <c r="K39" i="1"/>
  <c r="J40" i="1"/>
  <c r="K40" i="1"/>
  <c r="J41" i="1"/>
  <c r="K41" i="1"/>
  <c r="J42" i="1"/>
  <c r="K42" i="1"/>
  <c r="J43" i="1"/>
  <c r="K43" i="1"/>
  <c r="J44" i="1"/>
  <c r="K44" i="1"/>
  <c r="J45" i="1"/>
  <c r="K45" i="1"/>
  <c r="J46" i="1"/>
  <c r="K46" i="1"/>
  <c r="J47" i="1"/>
  <c r="K47" i="1"/>
  <c r="J48" i="1"/>
  <c r="K48" i="1"/>
  <c r="J49" i="1"/>
  <c r="K49" i="1"/>
  <c r="J50" i="1"/>
  <c r="K50" i="1"/>
  <c r="J51" i="1"/>
  <c r="K51" i="1"/>
  <c r="J52" i="1"/>
  <c r="K52" i="1"/>
  <c r="J53" i="1"/>
  <c r="K53" i="1"/>
  <c r="J54" i="1"/>
  <c r="K54" i="1"/>
  <c r="J55" i="1"/>
  <c r="K55" i="1"/>
  <c r="J56" i="1"/>
  <c r="K56" i="1"/>
  <c r="J57" i="1"/>
  <c r="K57" i="1"/>
  <c r="J58" i="1"/>
  <c r="K58" i="1"/>
  <c r="J59" i="1"/>
  <c r="K59" i="1"/>
  <c r="J60" i="1"/>
  <c r="K60" i="1"/>
  <c r="J61" i="1"/>
  <c r="K61" i="1"/>
  <c r="J62" i="1"/>
  <c r="K62" i="1"/>
  <c r="J63" i="1"/>
  <c r="K63" i="1"/>
  <c r="K23" i="1"/>
  <c r="J23" i="1"/>
  <c r="I23" i="1"/>
  <c r="H23" i="1"/>
  <c r="G22" i="4" l="1"/>
  <c r="E48" i="3" l="1"/>
  <c r="G48" i="3" l="1"/>
  <c r="G20" i="4" l="1"/>
  <c r="L240" i="4" l="1"/>
  <c r="K240" i="4"/>
  <c r="J240" i="4"/>
  <c r="I240" i="4"/>
  <c r="H240" i="4"/>
  <c r="G240" i="4"/>
  <c r="F240" i="4"/>
  <c r="E240" i="4"/>
  <c r="D240" i="4"/>
  <c r="L242" i="3"/>
  <c r="L242" i="1" s="1"/>
  <c r="K242" i="3"/>
  <c r="J242" i="3"/>
  <c r="I242" i="3"/>
  <c r="H242" i="3"/>
  <c r="G242" i="3"/>
  <c r="F242" i="3"/>
  <c r="E242" i="3"/>
  <c r="D242" i="3"/>
  <c r="D241" i="1"/>
  <c r="E241" i="1"/>
  <c r="F241" i="1"/>
  <c r="G241" i="1"/>
  <c r="H241" i="1"/>
  <c r="I241" i="1"/>
  <c r="D23" i="1" l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5" i="1"/>
  <c r="D186" i="1"/>
  <c r="D187" i="1"/>
  <c r="D188" i="1"/>
  <c r="D189" i="1"/>
  <c r="D190" i="1"/>
  <c r="D191" i="1"/>
  <c r="D192" i="1"/>
  <c r="D195" i="1"/>
  <c r="D196" i="1"/>
  <c r="D197" i="1"/>
  <c r="D198" i="1"/>
  <c r="D199" i="1"/>
  <c r="D200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E24" i="1"/>
  <c r="E25" i="1"/>
  <c r="E27" i="1"/>
  <c r="E28" i="1"/>
  <c r="E30" i="1"/>
  <c r="E31" i="1"/>
  <c r="E32" i="1"/>
  <c r="E34" i="1"/>
  <c r="E35" i="1"/>
  <c r="E36" i="1"/>
  <c r="E37" i="1"/>
  <c r="E38" i="1"/>
  <c r="E39" i="1"/>
  <c r="E40" i="1"/>
  <c r="E41" i="1"/>
  <c r="E42" i="1"/>
  <c r="E43" i="1"/>
  <c r="E44" i="1"/>
  <c r="E45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5" i="1"/>
  <c r="E186" i="1"/>
  <c r="E187" i="1"/>
  <c r="E188" i="1"/>
  <c r="E189" i="1"/>
  <c r="E190" i="1"/>
  <c r="E191" i="1"/>
  <c r="E192" i="1"/>
  <c r="E195" i="1"/>
  <c r="E196" i="1"/>
  <c r="E197" i="1"/>
  <c r="E198" i="1"/>
  <c r="E199" i="1"/>
  <c r="E200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5" i="1"/>
  <c r="F186" i="1"/>
  <c r="F187" i="1"/>
  <c r="F188" i="1"/>
  <c r="F189" i="1"/>
  <c r="F190" i="1"/>
  <c r="F191" i="1"/>
  <c r="F192" i="1"/>
  <c r="F195" i="1"/>
  <c r="F196" i="1"/>
  <c r="F197" i="1"/>
  <c r="F198" i="1"/>
  <c r="F199" i="1"/>
  <c r="F200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5" i="1"/>
  <c r="G186" i="1"/>
  <c r="G187" i="1"/>
  <c r="G188" i="1"/>
  <c r="G189" i="1"/>
  <c r="G190" i="1"/>
  <c r="G191" i="1"/>
  <c r="G192" i="1"/>
  <c r="G195" i="1"/>
  <c r="G196" i="1"/>
  <c r="G197" i="1"/>
  <c r="G198" i="1"/>
  <c r="G199" i="1"/>
  <c r="G200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151" i="3"/>
  <c r="F151" i="3"/>
  <c r="D151" i="3"/>
  <c r="E99" i="4"/>
  <c r="F99" i="4"/>
  <c r="G99" i="4"/>
  <c r="E181" i="4"/>
  <c r="F181" i="4"/>
  <c r="G181" i="4"/>
  <c r="E26" i="1"/>
  <c r="E33" i="1"/>
  <c r="G63" i="3"/>
  <c r="G63" i="1" s="1"/>
  <c r="E63" i="1"/>
  <c r="E104" i="1"/>
  <c r="E23" i="1"/>
  <c r="E46" i="1"/>
  <c r="E193" i="1" l="1"/>
  <c r="D193" i="1"/>
  <c r="G193" i="1"/>
  <c r="E183" i="1"/>
  <c r="F193" i="1"/>
  <c r="G183" i="1"/>
  <c r="F201" i="1"/>
  <c r="D201" i="1"/>
  <c r="D183" i="1"/>
  <c r="G102" i="1"/>
  <c r="F183" i="1"/>
  <c r="G201" i="1"/>
  <c r="E102" i="1"/>
  <c r="E201" i="1"/>
  <c r="E151" i="1"/>
  <c r="F64" i="1"/>
  <c r="F151" i="1"/>
  <c r="G151" i="1"/>
  <c r="F102" i="1"/>
  <c r="D102" i="1"/>
  <c r="D64" i="1"/>
  <c r="D151" i="1"/>
  <c r="G64" i="1"/>
  <c r="G242" i="1"/>
  <c r="F242" i="1"/>
  <c r="E242" i="1"/>
  <c r="D242" i="1"/>
  <c r="E29" i="1"/>
  <c r="E64" i="1" s="1"/>
  <c r="E151" i="3"/>
  <c r="I240" i="1"/>
  <c r="H240" i="1"/>
  <c r="I239" i="1"/>
  <c r="H239" i="1"/>
  <c r="I238" i="1"/>
  <c r="H238" i="1"/>
  <c r="I237" i="1"/>
  <c r="H237" i="1"/>
  <c r="I236" i="1"/>
  <c r="H236" i="1"/>
  <c r="I235" i="1"/>
  <c r="H235" i="1"/>
  <c r="I234" i="1"/>
  <c r="H234" i="1"/>
  <c r="I233" i="1"/>
  <c r="H233" i="1"/>
  <c r="I232" i="1"/>
  <c r="H232" i="1"/>
  <c r="I231" i="1"/>
  <c r="H231" i="1"/>
  <c r="I230" i="1"/>
  <c r="H230" i="1"/>
  <c r="I229" i="1"/>
  <c r="H229" i="1"/>
  <c r="I228" i="1"/>
  <c r="H228" i="1"/>
  <c r="I227" i="1"/>
  <c r="H227" i="1"/>
  <c r="I226" i="1"/>
  <c r="H226" i="1"/>
  <c r="I225" i="1"/>
  <c r="H225" i="1"/>
  <c r="I224" i="1"/>
  <c r="H224" i="1"/>
  <c r="I223" i="1"/>
  <c r="H223" i="1"/>
  <c r="I222" i="1"/>
  <c r="H222" i="1"/>
  <c r="I221" i="1"/>
  <c r="H221" i="1"/>
  <c r="I220" i="1"/>
  <c r="H220" i="1"/>
  <c r="I219" i="1"/>
  <c r="H219" i="1"/>
  <c r="I218" i="1"/>
  <c r="H218" i="1"/>
  <c r="I217" i="1"/>
  <c r="H217" i="1"/>
  <c r="I216" i="1"/>
  <c r="H216" i="1"/>
  <c r="I215" i="1"/>
  <c r="H215" i="1"/>
  <c r="I214" i="1"/>
  <c r="H214" i="1"/>
  <c r="I213" i="1"/>
  <c r="H213" i="1"/>
  <c r="I212" i="1"/>
  <c r="H212" i="1"/>
  <c r="I211" i="1"/>
  <c r="H211" i="1"/>
  <c r="I210" i="1"/>
  <c r="H210" i="1"/>
  <c r="I209" i="1"/>
  <c r="H209" i="1"/>
  <c r="I208" i="1"/>
  <c r="H208" i="1"/>
  <c r="I207" i="1"/>
  <c r="H207" i="1"/>
  <c r="I206" i="1"/>
  <c r="H206" i="1"/>
  <c r="I205" i="1"/>
  <c r="H205" i="1"/>
  <c r="I204" i="1"/>
  <c r="H204" i="1"/>
  <c r="I203" i="1"/>
  <c r="H203" i="1"/>
  <c r="H242" i="1" s="1"/>
  <c r="I200" i="1"/>
  <c r="H200" i="1"/>
  <c r="I199" i="1"/>
  <c r="H199" i="1"/>
  <c r="I198" i="1"/>
  <c r="H198" i="1"/>
  <c r="I197" i="1"/>
  <c r="H197" i="1"/>
  <c r="I196" i="1"/>
  <c r="H196" i="1"/>
  <c r="I195" i="1"/>
  <c r="H195" i="1"/>
  <c r="I192" i="1"/>
  <c r="H192" i="1"/>
  <c r="I191" i="1"/>
  <c r="H191" i="1"/>
  <c r="I190" i="1"/>
  <c r="H190" i="1"/>
  <c r="I189" i="1"/>
  <c r="H189" i="1"/>
  <c r="I188" i="1"/>
  <c r="H188" i="1"/>
  <c r="I187" i="1"/>
  <c r="H187" i="1"/>
  <c r="I186" i="1"/>
  <c r="H186" i="1"/>
  <c r="I185" i="1"/>
  <c r="H185" i="1"/>
  <c r="H154" i="1"/>
  <c r="I154" i="1"/>
  <c r="H155" i="1"/>
  <c r="I155" i="1"/>
  <c r="H156" i="1"/>
  <c r="I156" i="1"/>
  <c r="H157" i="1"/>
  <c r="I157" i="1"/>
  <c r="H158" i="1"/>
  <c r="I158" i="1"/>
  <c r="H159" i="1"/>
  <c r="I159" i="1"/>
  <c r="H160" i="1"/>
  <c r="I160" i="1"/>
  <c r="H161" i="1"/>
  <c r="I161" i="1"/>
  <c r="H162" i="1"/>
  <c r="I162" i="1"/>
  <c r="H163" i="1"/>
  <c r="I163" i="1"/>
  <c r="H164" i="1"/>
  <c r="I164" i="1"/>
  <c r="H165" i="1"/>
  <c r="I165" i="1"/>
  <c r="H166" i="1"/>
  <c r="I166" i="1"/>
  <c r="H167" i="1"/>
  <c r="I167" i="1"/>
  <c r="H168" i="1"/>
  <c r="I168" i="1"/>
  <c r="H169" i="1"/>
  <c r="I169" i="1"/>
  <c r="H170" i="1"/>
  <c r="I170" i="1"/>
  <c r="H171" i="1"/>
  <c r="I171" i="1"/>
  <c r="H172" i="1"/>
  <c r="I172" i="1"/>
  <c r="H173" i="1"/>
  <c r="I173" i="1"/>
  <c r="H174" i="1"/>
  <c r="I174" i="1"/>
  <c r="H175" i="1"/>
  <c r="I175" i="1"/>
  <c r="H176" i="1"/>
  <c r="I176" i="1"/>
  <c r="H177" i="1"/>
  <c r="I177" i="1"/>
  <c r="H178" i="1"/>
  <c r="I178" i="1"/>
  <c r="H179" i="1"/>
  <c r="I179" i="1"/>
  <c r="H180" i="1"/>
  <c r="I180" i="1"/>
  <c r="H181" i="1"/>
  <c r="I181" i="1"/>
  <c r="H182" i="1"/>
  <c r="I182" i="1"/>
  <c r="I153" i="1"/>
  <c r="H153" i="1"/>
  <c r="H105" i="1"/>
  <c r="I105" i="1"/>
  <c r="H106" i="1"/>
  <c r="I106" i="1"/>
  <c r="H107" i="1"/>
  <c r="I107" i="1"/>
  <c r="H108" i="1"/>
  <c r="I108" i="1"/>
  <c r="H109" i="1"/>
  <c r="I109" i="1"/>
  <c r="H110" i="1"/>
  <c r="I110" i="1"/>
  <c r="H111" i="1"/>
  <c r="I111" i="1"/>
  <c r="H112" i="1"/>
  <c r="I112" i="1"/>
  <c r="H113" i="1"/>
  <c r="I113" i="1"/>
  <c r="H114" i="1"/>
  <c r="I114" i="1"/>
  <c r="H115" i="1"/>
  <c r="I115" i="1"/>
  <c r="H116" i="1"/>
  <c r="I116" i="1"/>
  <c r="H117" i="1"/>
  <c r="I117" i="1"/>
  <c r="H118" i="1"/>
  <c r="I118" i="1"/>
  <c r="H119" i="1"/>
  <c r="I119" i="1"/>
  <c r="H120" i="1"/>
  <c r="I120" i="1"/>
  <c r="H121" i="1"/>
  <c r="I121" i="1"/>
  <c r="H122" i="1"/>
  <c r="I122" i="1"/>
  <c r="H123" i="1"/>
  <c r="I123" i="1"/>
  <c r="H124" i="1"/>
  <c r="I124" i="1"/>
  <c r="H125" i="1"/>
  <c r="I125" i="1"/>
  <c r="H126" i="1"/>
  <c r="I126" i="1"/>
  <c r="H127" i="1"/>
  <c r="I127" i="1"/>
  <c r="H128" i="1"/>
  <c r="I128" i="1"/>
  <c r="H129" i="1"/>
  <c r="I129" i="1"/>
  <c r="H130" i="1"/>
  <c r="I130" i="1"/>
  <c r="H131" i="1"/>
  <c r="I131" i="1"/>
  <c r="H132" i="1"/>
  <c r="I132" i="1"/>
  <c r="H133" i="1"/>
  <c r="I133" i="1"/>
  <c r="H134" i="1"/>
  <c r="I134" i="1"/>
  <c r="H135" i="1"/>
  <c r="I135" i="1"/>
  <c r="H136" i="1"/>
  <c r="I136" i="1"/>
  <c r="H137" i="1"/>
  <c r="I137" i="1"/>
  <c r="H138" i="1"/>
  <c r="I138" i="1"/>
  <c r="H139" i="1"/>
  <c r="I139" i="1"/>
  <c r="H140" i="1"/>
  <c r="I140" i="1"/>
  <c r="H141" i="1"/>
  <c r="I141" i="1"/>
  <c r="H142" i="1"/>
  <c r="I142" i="1"/>
  <c r="H143" i="1"/>
  <c r="I143" i="1"/>
  <c r="H144" i="1"/>
  <c r="I144" i="1"/>
  <c r="H145" i="1"/>
  <c r="I145" i="1"/>
  <c r="H146" i="1"/>
  <c r="I146" i="1"/>
  <c r="H147" i="1"/>
  <c r="I147" i="1"/>
  <c r="H148" i="1"/>
  <c r="I148" i="1"/>
  <c r="H149" i="1"/>
  <c r="I149" i="1"/>
  <c r="H150" i="1"/>
  <c r="I150" i="1"/>
  <c r="I104" i="1"/>
  <c r="H104" i="1"/>
  <c r="H67" i="1"/>
  <c r="I67" i="1"/>
  <c r="H68" i="1"/>
  <c r="I68" i="1"/>
  <c r="H69" i="1"/>
  <c r="I69" i="1"/>
  <c r="H70" i="1"/>
  <c r="I70" i="1"/>
  <c r="H71" i="1"/>
  <c r="I71" i="1"/>
  <c r="H72" i="1"/>
  <c r="I72" i="1"/>
  <c r="H73" i="1"/>
  <c r="I73" i="1"/>
  <c r="H74" i="1"/>
  <c r="I74" i="1"/>
  <c r="H75" i="1"/>
  <c r="I75" i="1"/>
  <c r="H76" i="1"/>
  <c r="I76" i="1"/>
  <c r="H77" i="1"/>
  <c r="I77" i="1"/>
  <c r="H78" i="1"/>
  <c r="I78" i="1"/>
  <c r="H79" i="1"/>
  <c r="I79" i="1"/>
  <c r="H80" i="1"/>
  <c r="I80" i="1"/>
  <c r="H81" i="1"/>
  <c r="I81" i="1"/>
  <c r="H82" i="1"/>
  <c r="I82" i="1"/>
  <c r="H83" i="1"/>
  <c r="I83" i="1"/>
  <c r="H84" i="1"/>
  <c r="I84" i="1"/>
  <c r="H85" i="1"/>
  <c r="I85" i="1"/>
  <c r="H86" i="1"/>
  <c r="I86" i="1"/>
  <c r="H87" i="1"/>
  <c r="I87" i="1"/>
  <c r="H88" i="1"/>
  <c r="I88" i="1"/>
  <c r="H89" i="1"/>
  <c r="I89" i="1"/>
  <c r="H90" i="1"/>
  <c r="I90" i="1"/>
  <c r="H91" i="1"/>
  <c r="I91" i="1"/>
  <c r="H92" i="1"/>
  <c r="I92" i="1"/>
  <c r="H93" i="1"/>
  <c r="I93" i="1"/>
  <c r="H94" i="1"/>
  <c r="I94" i="1"/>
  <c r="H95" i="1"/>
  <c r="I95" i="1"/>
  <c r="H96" i="1"/>
  <c r="I96" i="1"/>
  <c r="H97" i="1"/>
  <c r="I97" i="1"/>
  <c r="H98" i="1"/>
  <c r="I98" i="1"/>
  <c r="H99" i="1"/>
  <c r="I99" i="1"/>
  <c r="H100" i="1"/>
  <c r="I100" i="1"/>
  <c r="H101" i="1"/>
  <c r="I101" i="1"/>
  <c r="I66" i="1"/>
  <c r="H66" i="1"/>
  <c r="H24" i="1"/>
  <c r="I24" i="1"/>
  <c r="H25" i="1"/>
  <c r="I25" i="1"/>
  <c r="H26" i="1"/>
  <c r="I26" i="1"/>
  <c r="H27" i="1"/>
  <c r="I27" i="1"/>
  <c r="H28" i="1"/>
  <c r="I28" i="1"/>
  <c r="H29" i="1"/>
  <c r="I29" i="1"/>
  <c r="H30" i="1"/>
  <c r="I30" i="1"/>
  <c r="H31" i="1"/>
  <c r="I31" i="1"/>
  <c r="H32" i="1"/>
  <c r="I32" i="1"/>
  <c r="H33" i="1"/>
  <c r="I33" i="1"/>
  <c r="H34" i="1"/>
  <c r="I34" i="1"/>
  <c r="H35" i="1"/>
  <c r="I35" i="1"/>
  <c r="H36" i="1"/>
  <c r="I36" i="1"/>
  <c r="H37" i="1"/>
  <c r="I37" i="1"/>
  <c r="H38" i="1"/>
  <c r="I38" i="1"/>
  <c r="H39" i="1"/>
  <c r="I39" i="1"/>
  <c r="H40" i="1"/>
  <c r="I40" i="1"/>
  <c r="H41" i="1"/>
  <c r="I41" i="1"/>
  <c r="H42" i="1"/>
  <c r="I42" i="1"/>
  <c r="H43" i="1"/>
  <c r="I43" i="1"/>
  <c r="H44" i="1"/>
  <c r="I44" i="1"/>
  <c r="H45" i="1"/>
  <c r="I45" i="1"/>
  <c r="H46" i="1"/>
  <c r="I46" i="1"/>
  <c r="H47" i="1"/>
  <c r="I47" i="1"/>
  <c r="H48" i="1"/>
  <c r="I48" i="1"/>
  <c r="H49" i="1"/>
  <c r="I49" i="1"/>
  <c r="H50" i="1"/>
  <c r="I50" i="1"/>
  <c r="H51" i="1"/>
  <c r="I51" i="1"/>
  <c r="H52" i="1"/>
  <c r="I52" i="1"/>
  <c r="H53" i="1"/>
  <c r="I53" i="1"/>
  <c r="H54" i="1"/>
  <c r="I54" i="1"/>
  <c r="H55" i="1"/>
  <c r="I55" i="1"/>
  <c r="H56" i="1"/>
  <c r="I56" i="1"/>
  <c r="H57" i="1"/>
  <c r="I57" i="1"/>
  <c r="H58" i="1"/>
  <c r="I58" i="1"/>
  <c r="H59" i="1"/>
  <c r="I59" i="1"/>
  <c r="H60" i="1"/>
  <c r="I60" i="1"/>
  <c r="H61" i="1"/>
  <c r="I61" i="1"/>
  <c r="H62" i="1"/>
  <c r="I62" i="1"/>
  <c r="H63" i="1"/>
  <c r="I63" i="1"/>
  <c r="Q240" i="4"/>
  <c r="P240" i="4"/>
  <c r="O240" i="4"/>
  <c r="N240" i="4"/>
  <c r="M240" i="4"/>
  <c r="H241" i="4"/>
  <c r="H242" i="4" s="1"/>
  <c r="J199" i="4"/>
  <c r="I199" i="4"/>
  <c r="G199" i="4"/>
  <c r="F199" i="4"/>
  <c r="E199" i="4"/>
  <c r="D199" i="4"/>
  <c r="J191" i="4"/>
  <c r="I191" i="4"/>
  <c r="G191" i="4"/>
  <c r="F191" i="4"/>
  <c r="E191" i="4"/>
  <c r="D191" i="4"/>
  <c r="Q181" i="4"/>
  <c r="Q184" i="1" s="1"/>
  <c r="P181" i="4"/>
  <c r="P184" i="1" s="1"/>
  <c r="O181" i="4"/>
  <c r="O184" i="1" s="1"/>
  <c r="N181" i="4"/>
  <c r="N184" i="1" s="1"/>
  <c r="M181" i="4"/>
  <c r="M184" i="1" s="1"/>
  <c r="L181" i="4"/>
  <c r="L184" i="1" s="1"/>
  <c r="K181" i="4"/>
  <c r="J181" i="4"/>
  <c r="I181" i="4"/>
  <c r="D181" i="4"/>
  <c r="Q149" i="4"/>
  <c r="Q152" i="1" s="1"/>
  <c r="P149" i="4"/>
  <c r="P152" i="1" s="1"/>
  <c r="O149" i="4"/>
  <c r="O152" i="1" s="1"/>
  <c r="N149" i="4"/>
  <c r="N152" i="1" s="1"/>
  <c r="M149" i="4"/>
  <c r="M152" i="1" s="1"/>
  <c r="L149" i="4"/>
  <c r="L152" i="1" s="1"/>
  <c r="K149" i="4"/>
  <c r="J149" i="4"/>
  <c r="I149" i="4"/>
  <c r="G149" i="4"/>
  <c r="F149" i="4"/>
  <c r="E149" i="4"/>
  <c r="D149" i="4"/>
  <c r="Q99" i="4"/>
  <c r="P99" i="4"/>
  <c r="O99" i="4"/>
  <c r="N99" i="4"/>
  <c r="M99" i="4"/>
  <c r="L99" i="4"/>
  <c r="K99" i="4"/>
  <c r="J99" i="4"/>
  <c r="I99" i="4"/>
  <c r="D99" i="4"/>
  <c r="Q61" i="4"/>
  <c r="P61" i="4"/>
  <c r="O61" i="4"/>
  <c r="N61" i="4"/>
  <c r="M61" i="4"/>
  <c r="L61" i="4"/>
  <c r="K61" i="4"/>
  <c r="J61" i="4"/>
  <c r="I61" i="4"/>
  <c r="G61" i="4"/>
  <c r="F61" i="4"/>
  <c r="E61" i="4"/>
  <c r="D61" i="4"/>
  <c r="Q242" i="3"/>
  <c r="Q242" i="1" s="1"/>
  <c r="P242" i="3"/>
  <c r="P242" i="1" s="1"/>
  <c r="O242" i="3"/>
  <c r="O242" i="1" s="1"/>
  <c r="N242" i="3"/>
  <c r="N242" i="1" s="1"/>
  <c r="M242" i="3"/>
  <c r="M242" i="1" s="1"/>
  <c r="Q201" i="3"/>
  <c r="Q201" i="1" s="1"/>
  <c r="P201" i="3"/>
  <c r="P201" i="1" s="1"/>
  <c r="O201" i="3"/>
  <c r="O201" i="1" s="1"/>
  <c r="N201" i="3"/>
  <c r="N201" i="1" s="1"/>
  <c r="M201" i="3"/>
  <c r="M201" i="1" s="1"/>
  <c r="L201" i="3"/>
  <c r="L201" i="1" s="1"/>
  <c r="K201" i="3"/>
  <c r="J201" i="3"/>
  <c r="I201" i="3"/>
  <c r="G201" i="3"/>
  <c r="F201" i="3"/>
  <c r="E201" i="3"/>
  <c r="D201" i="3"/>
  <c r="Q193" i="3"/>
  <c r="Q193" i="1" s="1"/>
  <c r="P193" i="3"/>
  <c r="P193" i="1" s="1"/>
  <c r="O193" i="3"/>
  <c r="O193" i="1" s="1"/>
  <c r="N193" i="3"/>
  <c r="N193" i="1" s="1"/>
  <c r="M193" i="3"/>
  <c r="M193" i="1" s="1"/>
  <c r="L193" i="3"/>
  <c r="L193" i="1" s="1"/>
  <c r="K193" i="3"/>
  <c r="J193" i="3"/>
  <c r="I193" i="3"/>
  <c r="G193" i="3"/>
  <c r="F193" i="3"/>
  <c r="E193" i="3"/>
  <c r="D193" i="3"/>
  <c r="Q183" i="3"/>
  <c r="Q183" i="1" s="1"/>
  <c r="P183" i="3"/>
  <c r="P183" i="1" s="1"/>
  <c r="O183" i="3"/>
  <c r="O183" i="1" s="1"/>
  <c r="N183" i="3"/>
  <c r="N183" i="1" s="1"/>
  <c r="M183" i="3"/>
  <c r="M183" i="1" s="1"/>
  <c r="L183" i="3"/>
  <c r="L183" i="1" s="1"/>
  <c r="K183" i="3"/>
  <c r="J183" i="3"/>
  <c r="I183" i="3"/>
  <c r="G183" i="3"/>
  <c r="F183" i="3"/>
  <c r="E183" i="3"/>
  <c r="D183" i="3"/>
  <c r="Q151" i="3"/>
  <c r="Q151" i="1" s="1"/>
  <c r="P151" i="3"/>
  <c r="P151" i="1" s="1"/>
  <c r="O151" i="3"/>
  <c r="O151" i="1" s="1"/>
  <c r="N151" i="3"/>
  <c r="N151" i="1" s="1"/>
  <c r="M151" i="3"/>
  <c r="M151" i="1" s="1"/>
  <c r="L151" i="3"/>
  <c r="L151" i="1" s="1"/>
  <c r="K151" i="3"/>
  <c r="J151" i="3"/>
  <c r="I151" i="3"/>
  <c r="H151" i="3"/>
  <c r="Q102" i="3"/>
  <c r="P102" i="3"/>
  <c r="P102" i="1" s="1"/>
  <c r="O102" i="3"/>
  <c r="N102" i="3"/>
  <c r="N102" i="1" s="1"/>
  <c r="M102" i="3"/>
  <c r="L102" i="3"/>
  <c r="L102" i="1" s="1"/>
  <c r="K102" i="3"/>
  <c r="J102" i="3"/>
  <c r="I102" i="3"/>
  <c r="H102" i="3"/>
  <c r="G102" i="3"/>
  <c r="F102" i="3"/>
  <c r="E102" i="3"/>
  <c r="D102" i="3"/>
  <c r="Q64" i="3"/>
  <c r="P64" i="3"/>
  <c r="P64" i="1" s="1"/>
  <c r="O64" i="3"/>
  <c r="N64" i="3"/>
  <c r="N64" i="1" s="1"/>
  <c r="M64" i="3"/>
  <c r="L64" i="3"/>
  <c r="L64" i="1" s="1"/>
  <c r="K64" i="3"/>
  <c r="J64" i="3"/>
  <c r="I64" i="3"/>
  <c r="H64" i="3"/>
  <c r="G64" i="3"/>
  <c r="F64" i="3"/>
  <c r="E64" i="3"/>
  <c r="D64" i="3"/>
  <c r="K242" i="1"/>
  <c r="J242" i="1"/>
  <c r="I242" i="1"/>
  <c r="K201" i="1"/>
  <c r="J201" i="1"/>
  <c r="I201" i="1"/>
  <c r="H201" i="1"/>
  <c r="K193" i="1"/>
  <c r="J193" i="1"/>
  <c r="I193" i="1"/>
  <c r="H193" i="1"/>
  <c r="K183" i="1"/>
  <c r="J183" i="1"/>
  <c r="I183" i="1"/>
  <c r="H183" i="1"/>
  <c r="K151" i="1"/>
  <c r="J151" i="1"/>
  <c r="I151" i="1"/>
  <c r="H151" i="1"/>
  <c r="K102" i="1"/>
  <c r="J102" i="1"/>
  <c r="I102" i="1"/>
  <c r="H102" i="1"/>
  <c r="K64" i="1"/>
  <c r="J64" i="1"/>
  <c r="I64" i="1"/>
  <c r="H64" i="1"/>
  <c r="M64" i="1" l="1"/>
  <c r="Q64" i="1"/>
  <c r="O102" i="1"/>
  <c r="O64" i="1"/>
  <c r="M102" i="1"/>
  <c r="Q102" i="1"/>
  <c r="F243" i="1"/>
  <c r="F244" i="1" s="1"/>
  <c r="F252" i="1" s="1"/>
  <c r="E243" i="1"/>
  <c r="E244" i="1" s="1"/>
  <c r="E252" i="1" s="1"/>
  <c r="D243" i="1"/>
  <c r="D244" i="1" s="1"/>
  <c r="D252" i="1" s="1"/>
  <c r="G243" i="1"/>
  <c r="G244" i="1" s="1"/>
  <c r="G252" i="1" s="1"/>
  <c r="D241" i="4"/>
  <c r="D242" i="4" s="1"/>
  <c r="E241" i="4"/>
  <c r="E242" i="4" s="1"/>
  <c r="F241" i="4"/>
  <c r="F242" i="4" s="1"/>
  <c r="G241" i="4"/>
  <c r="G242" i="4" s="1"/>
  <c r="I241" i="4"/>
  <c r="I242" i="4" s="1"/>
  <c r="J241" i="4"/>
  <c r="J242" i="4" s="1"/>
  <c r="K241" i="4"/>
  <c r="K242" i="4" s="1"/>
  <c r="L241" i="4"/>
  <c r="L242" i="4" s="1"/>
  <c r="M241" i="4"/>
  <c r="M242" i="4" s="1"/>
  <c r="N241" i="4"/>
  <c r="N242" i="4" s="1"/>
  <c r="O241" i="4"/>
  <c r="O242" i="4" s="1"/>
  <c r="P241" i="4"/>
  <c r="P242" i="4" s="1"/>
  <c r="Q241" i="4"/>
  <c r="Q242" i="4" s="1"/>
  <c r="D243" i="3"/>
  <c r="D244" i="3" s="1"/>
  <c r="E243" i="3"/>
  <c r="E244" i="3" s="1"/>
  <c r="F243" i="3"/>
  <c r="F244" i="3" s="1"/>
  <c r="G243" i="3"/>
  <c r="G244" i="3" s="1"/>
  <c r="H243" i="3"/>
  <c r="H244" i="3" s="1"/>
  <c r="I243" i="3"/>
  <c r="I244" i="3" s="1"/>
  <c r="J243" i="3"/>
  <c r="J244" i="3" s="1"/>
  <c r="K243" i="3"/>
  <c r="K244" i="3" s="1"/>
  <c r="L243" i="3"/>
  <c r="M243" i="3"/>
  <c r="N243" i="3"/>
  <c r="O243" i="3"/>
  <c r="P243" i="3"/>
  <c r="Q243" i="3"/>
  <c r="H243" i="1"/>
  <c r="H244" i="1" s="1"/>
  <c r="I243" i="1"/>
  <c r="I244" i="1" s="1"/>
  <c r="J243" i="1"/>
  <c r="J244" i="1" s="1"/>
  <c r="K243" i="1"/>
  <c r="K244" i="1" s="1"/>
  <c r="L12" i="9"/>
  <c r="K12" i="9"/>
  <c r="J12" i="9"/>
  <c r="I12" i="9"/>
  <c r="H12" i="9"/>
  <c r="G12" i="9"/>
  <c r="F12" i="9"/>
  <c r="E12" i="9"/>
  <c r="D12" i="9"/>
  <c r="C12" i="9"/>
  <c r="B12" i="9"/>
  <c r="L7" i="9"/>
  <c r="K7" i="9"/>
  <c r="J7" i="9"/>
  <c r="I7" i="9"/>
  <c r="H7" i="9"/>
  <c r="G7" i="9"/>
  <c r="F7" i="9"/>
  <c r="E7" i="9"/>
  <c r="D7" i="9"/>
  <c r="C7" i="9"/>
  <c r="B7" i="9"/>
  <c r="N7" i="9" s="1"/>
  <c r="N3" i="9"/>
  <c r="Q244" i="3" l="1"/>
  <c r="Q244" i="1" s="1"/>
  <c r="Q243" i="1"/>
  <c r="P244" i="3"/>
  <c r="P244" i="1" s="1"/>
  <c r="P243" i="1"/>
  <c r="O244" i="3"/>
  <c r="O244" i="1" s="1"/>
  <c r="O243" i="1"/>
  <c r="N244" i="3"/>
  <c r="N244" i="1" s="1"/>
  <c r="N243" i="1"/>
  <c r="M244" i="3"/>
  <c r="M244" i="1" s="1"/>
  <c r="M243" i="1"/>
  <c r="L244" i="3"/>
  <c r="L244" i="1" s="1"/>
  <c r="L243" i="1"/>
  <c r="D89" i="2"/>
  <c r="E89" i="2"/>
  <c r="F89" i="2"/>
  <c r="D90" i="2"/>
  <c r="E90" i="2"/>
  <c r="F90" i="2"/>
  <c r="D93" i="2"/>
  <c r="E93" i="2"/>
  <c r="F93" i="2"/>
  <c r="D94" i="2"/>
  <c r="E94" i="2"/>
  <c r="F94" i="2"/>
  <c r="D95" i="2"/>
  <c r="E95" i="2"/>
  <c r="F95" i="2"/>
  <c r="D96" i="2"/>
  <c r="E96" i="2"/>
  <c r="F96" i="2"/>
  <c r="D97" i="2"/>
  <c r="E97" i="2"/>
  <c r="F97" i="2"/>
  <c r="D98" i="2"/>
  <c r="E98" i="2"/>
  <c r="F98" i="2"/>
  <c r="D99" i="2"/>
  <c r="E99" i="2"/>
  <c r="F99" i="2"/>
  <c r="D100" i="2"/>
  <c r="E100" i="2"/>
  <c r="F100" i="2"/>
  <c r="K32" i="2" l="1"/>
  <c r="K33" i="2"/>
  <c r="K34" i="2"/>
  <c r="K35" i="2"/>
  <c r="K36" i="2"/>
  <c r="K37" i="2"/>
  <c r="J33" i="2"/>
  <c r="J34" i="2"/>
  <c r="J35" i="2"/>
  <c r="J36" i="2"/>
  <c r="J37" i="2"/>
  <c r="J32" i="2"/>
  <c r="E32" i="2"/>
  <c r="F32" i="2"/>
  <c r="G32" i="2"/>
  <c r="E33" i="2"/>
  <c r="F33" i="2"/>
  <c r="G33" i="2"/>
  <c r="E34" i="2"/>
  <c r="F34" i="2"/>
  <c r="G34" i="2"/>
  <c r="E35" i="2"/>
  <c r="F35" i="2"/>
  <c r="G35" i="2"/>
  <c r="E36" i="2"/>
  <c r="F36" i="2"/>
  <c r="G36" i="2"/>
  <c r="E37" i="2"/>
  <c r="F37" i="2"/>
  <c r="G37" i="2"/>
  <c r="D33" i="2"/>
  <c r="D34" i="2"/>
  <c r="D35" i="2"/>
  <c r="D36" i="2"/>
  <c r="D37" i="2"/>
  <c r="D32" i="2"/>
  <c r="K23" i="2"/>
  <c r="K24" i="2"/>
  <c r="K25" i="2"/>
  <c r="K26" i="2"/>
  <c r="K27" i="2"/>
  <c r="K28" i="2"/>
  <c r="K29" i="2"/>
  <c r="J24" i="2"/>
  <c r="J25" i="2"/>
  <c r="J26" i="2"/>
  <c r="J27" i="2"/>
  <c r="J28" i="2"/>
  <c r="J29" i="2"/>
  <c r="J23" i="2"/>
  <c r="D24" i="2"/>
  <c r="E24" i="2"/>
  <c r="F24" i="2"/>
  <c r="G24" i="2"/>
  <c r="D25" i="2"/>
  <c r="E25" i="2"/>
  <c r="F25" i="2"/>
  <c r="G25" i="2"/>
  <c r="D26" i="2"/>
  <c r="E26" i="2"/>
  <c r="F26" i="2"/>
  <c r="G26" i="2"/>
  <c r="D27" i="2"/>
  <c r="E27" i="2"/>
  <c r="F27" i="2"/>
  <c r="G27" i="2"/>
  <c r="D28" i="2"/>
  <c r="E28" i="2"/>
  <c r="F28" i="2"/>
  <c r="G28" i="2"/>
  <c r="D29" i="2"/>
  <c r="E29" i="2"/>
  <c r="F29" i="2"/>
  <c r="G29" i="2"/>
  <c r="E23" i="2"/>
  <c r="F23" i="2"/>
  <c r="G23" i="2"/>
  <c r="D23" i="2"/>
  <c r="F30" i="2" l="1"/>
  <c r="D30" i="2"/>
  <c r="G30" i="2"/>
  <c r="E30" i="2"/>
  <c r="F73" i="2"/>
  <c r="G73" i="2"/>
  <c r="D73" i="2"/>
  <c r="E73" i="2"/>
  <c r="K117" i="2" l="1"/>
  <c r="K118" i="2"/>
  <c r="K119" i="2"/>
  <c r="K120" i="2"/>
  <c r="K121" i="2"/>
  <c r="K122" i="2"/>
  <c r="K123" i="2"/>
  <c r="K124" i="2"/>
  <c r="K125" i="2"/>
  <c r="K126" i="2"/>
  <c r="K127" i="2"/>
  <c r="K128" i="2"/>
  <c r="J118" i="2"/>
  <c r="J119" i="2"/>
  <c r="J120" i="2"/>
  <c r="J121" i="2"/>
  <c r="J122" i="2"/>
  <c r="J123" i="2"/>
  <c r="J124" i="2"/>
  <c r="J125" i="2"/>
  <c r="J126" i="2"/>
  <c r="J127" i="2"/>
  <c r="J128" i="2"/>
  <c r="J117" i="2"/>
  <c r="E117" i="2"/>
  <c r="F117" i="2"/>
  <c r="G117" i="2"/>
  <c r="E118" i="2"/>
  <c r="F118" i="2"/>
  <c r="G118" i="2"/>
  <c r="E119" i="2"/>
  <c r="F119" i="2"/>
  <c r="G119" i="2"/>
  <c r="E120" i="2"/>
  <c r="F120" i="2"/>
  <c r="G120" i="2"/>
  <c r="E121" i="2"/>
  <c r="F121" i="2"/>
  <c r="G121" i="2"/>
  <c r="E122" i="2"/>
  <c r="F122" i="2"/>
  <c r="G122" i="2"/>
  <c r="E123" i="2"/>
  <c r="F123" i="2"/>
  <c r="G123" i="2"/>
  <c r="E124" i="2"/>
  <c r="F124" i="2"/>
  <c r="G124" i="2"/>
  <c r="E125" i="2"/>
  <c r="F125" i="2"/>
  <c r="G125" i="2"/>
  <c r="E126" i="2"/>
  <c r="F126" i="2"/>
  <c r="G126" i="2"/>
  <c r="E127" i="2"/>
  <c r="F127" i="2"/>
  <c r="G127" i="2"/>
  <c r="E128" i="2"/>
  <c r="F128" i="2"/>
  <c r="G128" i="2"/>
  <c r="D118" i="2"/>
  <c r="D119" i="2"/>
  <c r="D120" i="2"/>
  <c r="D121" i="2"/>
  <c r="D122" i="2"/>
  <c r="D123" i="2"/>
  <c r="D124" i="2"/>
  <c r="D125" i="2"/>
  <c r="D126" i="2"/>
  <c r="D127" i="2"/>
  <c r="D128" i="2"/>
  <c r="D117" i="2"/>
  <c r="K104" i="2"/>
  <c r="K105" i="2"/>
  <c r="K106" i="2"/>
  <c r="K107" i="2"/>
  <c r="K108" i="2"/>
  <c r="K109" i="2"/>
  <c r="K110" i="2"/>
  <c r="K111" i="2"/>
  <c r="K112" i="2"/>
  <c r="K113" i="2"/>
  <c r="K114" i="2"/>
  <c r="J105" i="2"/>
  <c r="J106" i="2"/>
  <c r="J107" i="2"/>
  <c r="J108" i="2"/>
  <c r="J109" i="2"/>
  <c r="J110" i="2"/>
  <c r="J111" i="2"/>
  <c r="J112" i="2"/>
  <c r="J113" i="2"/>
  <c r="J114" i="2"/>
  <c r="J104" i="2"/>
  <c r="E104" i="2"/>
  <c r="F104" i="2"/>
  <c r="G104" i="2"/>
  <c r="E105" i="2"/>
  <c r="F105" i="2"/>
  <c r="G105" i="2"/>
  <c r="E106" i="2"/>
  <c r="F106" i="2"/>
  <c r="G106" i="2"/>
  <c r="E107" i="2"/>
  <c r="F107" i="2"/>
  <c r="G107" i="2"/>
  <c r="E108" i="2"/>
  <c r="F108" i="2"/>
  <c r="G108" i="2"/>
  <c r="E109" i="2"/>
  <c r="F109" i="2"/>
  <c r="G109" i="2"/>
  <c r="E110" i="2"/>
  <c r="F110" i="2"/>
  <c r="G110" i="2"/>
  <c r="E111" i="2"/>
  <c r="F111" i="2"/>
  <c r="G111" i="2"/>
  <c r="E112" i="2"/>
  <c r="F112" i="2"/>
  <c r="G112" i="2"/>
  <c r="E113" i="2"/>
  <c r="F113" i="2"/>
  <c r="G113" i="2"/>
  <c r="E114" i="2"/>
  <c r="F114" i="2"/>
  <c r="G114" i="2"/>
  <c r="D105" i="2"/>
  <c r="D106" i="2"/>
  <c r="D107" i="2"/>
  <c r="D108" i="2"/>
  <c r="D109" i="2"/>
  <c r="D110" i="2"/>
  <c r="D111" i="2"/>
  <c r="D112" i="2"/>
  <c r="D113" i="2"/>
  <c r="D114" i="2"/>
  <c r="D104" i="2"/>
  <c r="K93" i="2"/>
  <c r="K94" i="2"/>
  <c r="K95" i="2"/>
  <c r="K96" i="2"/>
  <c r="K97" i="2"/>
  <c r="K98" i="2"/>
  <c r="K99" i="2"/>
  <c r="K100" i="2"/>
  <c r="K101" i="2"/>
  <c r="J94" i="2"/>
  <c r="J95" i="2"/>
  <c r="J96" i="2"/>
  <c r="J97" i="2"/>
  <c r="J98" i="2"/>
  <c r="J99" i="2"/>
  <c r="J100" i="2"/>
  <c r="J101" i="2"/>
  <c r="J93" i="2"/>
  <c r="G93" i="2"/>
  <c r="G94" i="2"/>
  <c r="G95" i="2"/>
  <c r="G96" i="2"/>
  <c r="G97" i="2"/>
  <c r="G98" i="2"/>
  <c r="G99" i="2"/>
  <c r="G100" i="2"/>
  <c r="E101" i="2"/>
  <c r="F101" i="2"/>
  <c r="G101" i="2"/>
  <c r="D101" i="2"/>
  <c r="D102" i="2" s="1"/>
  <c r="K80" i="2"/>
  <c r="K81" i="2"/>
  <c r="K82" i="2"/>
  <c r="K83" i="2"/>
  <c r="K84" i="2"/>
  <c r="K85" i="2"/>
  <c r="K86" i="2"/>
  <c r="K87" i="2"/>
  <c r="K88" i="2"/>
  <c r="K89" i="2"/>
  <c r="K90" i="2"/>
  <c r="J81" i="2"/>
  <c r="J82" i="2"/>
  <c r="J83" i="2"/>
  <c r="J84" i="2"/>
  <c r="J85" i="2"/>
  <c r="J86" i="2"/>
  <c r="J87" i="2"/>
  <c r="J88" i="2"/>
  <c r="J89" i="2"/>
  <c r="J90" i="2"/>
  <c r="J80" i="2"/>
  <c r="E80" i="2"/>
  <c r="F80" i="2"/>
  <c r="G80" i="2"/>
  <c r="E81" i="2"/>
  <c r="F81" i="2"/>
  <c r="G81" i="2"/>
  <c r="E82" i="2"/>
  <c r="F82" i="2"/>
  <c r="G82" i="2"/>
  <c r="E83" i="2"/>
  <c r="F83" i="2"/>
  <c r="G83" i="2"/>
  <c r="E84" i="2"/>
  <c r="F84" i="2"/>
  <c r="G84" i="2"/>
  <c r="E85" i="2"/>
  <c r="F85" i="2"/>
  <c r="G85" i="2"/>
  <c r="E86" i="2"/>
  <c r="F86" i="2"/>
  <c r="G86" i="2"/>
  <c r="E87" i="2"/>
  <c r="F87" i="2"/>
  <c r="G87" i="2"/>
  <c r="E88" i="2"/>
  <c r="F88" i="2"/>
  <c r="G88" i="2"/>
  <c r="G89" i="2"/>
  <c r="G90" i="2"/>
  <c r="D81" i="2"/>
  <c r="D82" i="2"/>
  <c r="D83" i="2"/>
  <c r="D84" i="2"/>
  <c r="D85" i="2"/>
  <c r="D86" i="2"/>
  <c r="D87" i="2"/>
  <c r="D88" i="2"/>
  <c r="D80" i="2"/>
  <c r="K72" i="2"/>
  <c r="K73" i="2"/>
  <c r="K74" i="2"/>
  <c r="K75" i="2"/>
  <c r="K76" i="2"/>
  <c r="K77" i="2"/>
  <c r="J73" i="2"/>
  <c r="J74" i="2"/>
  <c r="J75" i="2"/>
  <c r="J76" i="2"/>
  <c r="J77" i="2"/>
  <c r="J72" i="2"/>
  <c r="E72" i="2"/>
  <c r="F72" i="2"/>
  <c r="G72" i="2"/>
  <c r="E74" i="2"/>
  <c r="F74" i="2"/>
  <c r="F78" i="2" s="1"/>
  <c r="G74" i="2"/>
  <c r="E75" i="2"/>
  <c r="F75" i="2"/>
  <c r="G75" i="2"/>
  <c r="E76" i="2"/>
  <c r="F76" i="2"/>
  <c r="G76" i="2"/>
  <c r="E77" i="2"/>
  <c r="F77" i="2"/>
  <c r="G77" i="2"/>
  <c r="D74" i="2"/>
  <c r="D75" i="2"/>
  <c r="D76" i="2"/>
  <c r="D77" i="2"/>
  <c r="D72" i="2"/>
  <c r="K65" i="2"/>
  <c r="K66" i="2"/>
  <c r="K67" i="2"/>
  <c r="K68" i="2"/>
  <c r="K69" i="2"/>
  <c r="J66" i="2"/>
  <c r="J67" i="2"/>
  <c r="J68" i="2"/>
  <c r="J69" i="2"/>
  <c r="J65" i="2"/>
  <c r="E65" i="2"/>
  <c r="F65" i="2"/>
  <c r="G65" i="2"/>
  <c r="E66" i="2"/>
  <c r="F66" i="2"/>
  <c r="G66" i="2"/>
  <c r="E67" i="2"/>
  <c r="F67" i="2"/>
  <c r="G67" i="2"/>
  <c r="E68" i="2"/>
  <c r="F68" i="2"/>
  <c r="G68" i="2"/>
  <c r="E69" i="2"/>
  <c r="F69" i="2"/>
  <c r="G69" i="2"/>
  <c r="D66" i="2"/>
  <c r="D67" i="2"/>
  <c r="D68" i="2"/>
  <c r="D69" i="2"/>
  <c r="D65" i="2"/>
  <c r="K54" i="2"/>
  <c r="K63" i="2" s="1"/>
  <c r="K55" i="2"/>
  <c r="K56" i="2"/>
  <c r="K57" i="2"/>
  <c r="K58" i="2"/>
  <c r="K59" i="2"/>
  <c r="K60" i="2"/>
  <c r="K61" i="2"/>
  <c r="K62" i="2"/>
  <c r="J55" i="2"/>
  <c r="J56" i="2"/>
  <c r="J57" i="2"/>
  <c r="J58" i="2"/>
  <c r="J59" i="2"/>
  <c r="J60" i="2"/>
  <c r="J61" i="2"/>
  <c r="J62" i="2"/>
  <c r="J54" i="2"/>
  <c r="E54" i="2"/>
  <c r="F54" i="2"/>
  <c r="G54" i="2"/>
  <c r="E55" i="2"/>
  <c r="F55" i="2"/>
  <c r="G55" i="2"/>
  <c r="E56" i="2"/>
  <c r="F56" i="2"/>
  <c r="G56" i="2"/>
  <c r="E57" i="2"/>
  <c r="F57" i="2"/>
  <c r="G57" i="2"/>
  <c r="E58" i="2"/>
  <c r="F58" i="2"/>
  <c r="G58" i="2"/>
  <c r="E59" i="2"/>
  <c r="F59" i="2"/>
  <c r="G59" i="2"/>
  <c r="E60" i="2"/>
  <c r="F60" i="2"/>
  <c r="G60" i="2"/>
  <c r="E61" i="2"/>
  <c r="F61" i="2"/>
  <c r="G61" i="2"/>
  <c r="E62" i="2"/>
  <c r="F62" i="2"/>
  <c r="G62" i="2"/>
  <c r="D55" i="2"/>
  <c r="D56" i="2"/>
  <c r="D57" i="2"/>
  <c r="D58" i="2"/>
  <c r="D59" i="2"/>
  <c r="D60" i="2"/>
  <c r="D61" i="2"/>
  <c r="D62" i="2"/>
  <c r="D54" i="2"/>
  <c r="K40" i="2"/>
  <c r="K41" i="2"/>
  <c r="K42" i="2"/>
  <c r="K43" i="2"/>
  <c r="K44" i="2"/>
  <c r="K45" i="2"/>
  <c r="K46" i="2"/>
  <c r="K47" i="2"/>
  <c r="K48" i="2"/>
  <c r="K49" i="2"/>
  <c r="K50" i="2"/>
  <c r="K51" i="2"/>
  <c r="J41" i="2"/>
  <c r="J42" i="2"/>
  <c r="J43" i="2"/>
  <c r="J44" i="2"/>
  <c r="J45" i="2"/>
  <c r="J46" i="2"/>
  <c r="J47" i="2"/>
  <c r="J48" i="2"/>
  <c r="J49" i="2"/>
  <c r="J50" i="2"/>
  <c r="J51" i="2"/>
  <c r="J40" i="2"/>
  <c r="E40" i="2"/>
  <c r="F40" i="2"/>
  <c r="G40" i="2"/>
  <c r="E41" i="2"/>
  <c r="F41" i="2"/>
  <c r="G41" i="2"/>
  <c r="E42" i="2"/>
  <c r="F42" i="2"/>
  <c r="G42" i="2"/>
  <c r="E43" i="2"/>
  <c r="F43" i="2"/>
  <c r="G43" i="2"/>
  <c r="E44" i="2"/>
  <c r="F44" i="2"/>
  <c r="G44" i="2"/>
  <c r="E45" i="2"/>
  <c r="F45" i="2"/>
  <c r="G45" i="2"/>
  <c r="E46" i="2"/>
  <c r="F46" i="2"/>
  <c r="G46" i="2"/>
  <c r="E47" i="2"/>
  <c r="F47" i="2"/>
  <c r="G47" i="2"/>
  <c r="E48" i="2"/>
  <c r="F48" i="2"/>
  <c r="G48" i="2"/>
  <c r="E49" i="2"/>
  <c r="F49" i="2"/>
  <c r="G49" i="2"/>
  <c r="E50" i="2"/>
  <c r="F50" i="2"/>
  <c r="G50" i="2"/>
  <c r="E51" i="2"/>
  <c r="F51" i="2"/>
  <c r="G51" i="2"/>
  <c r="D41" i="2"/>
  <c r="D42" i="2"/>
  <c r="D43" i="2"/>
  <c r="D44" i="2"/>
  <c r="D45" i="2"/>
  <c r="D46" i="2"/>
  <c r="D47" i="2"/>
  <c r="D48" i="2"/>
  <c r="D49" i="2"/>
  <c r="D50" i="2"/>
  <c r="D51" i="2"/>
  <c r="D40" i="2"/>
  <c r="F129" i="2"/>
  <c r="H129" i="2"/>
  <c r="I129" i="2"/>
  <c r="J129" i="2"/>
  <c r="L129" i="2"/>
  <c r="M129" i="2"/>
  <c r="N129" i="2"/>
  <c r="O129" i="2"/>
  <c r="P129" i="2"/>
  <c r="Q129" i="2"/>
  <c r="H115" i="2"/>
  <c r="I115" i="2"/>
  <c r="J115" i="2"/>
  <c r="L115" i="2"/>
  <c r="M115" i="2"/>
  <c r="N115" i="2"/>
  <c r="O115" i="2"/>
  <c r="P115" i="2"/>
  <c r="Q115" i="2"/>
  <c r="H102" i="2"/>
  <c r="I102" i="2"/>
  <c r="L102" i="2"/>
  <c r="M102" i="2"/>
  <c r="N102" i="2"/>
  <c r="O102" i="2"/>
  <c r="P102" i="2"/>
  <c r="Q102" i="2"/>
  <c r="H91" i="2"/>
  <c r="I91" i="2"/>
  <c r="L91" i="2"/>
  <c r="M91" i="2"/>
  <c r="N91" i="2"/>
  <c r="O91" i="2"/>
  <c r="P91" i="2"/>
  <c r="Q91" i="2"/>
  <c r="H78" i="2"/>
  <c r="I78" i="2"/>
  <c r="L78" i="2"/>
  <c r="M78" i="2"/>
  <c r="N78" i="2"/>
  <c r="O78" i="2"/>
  <c r="P78" i="2"/>
  <c r="Q78" i="2"/>
  <c r="D78" i="2"/>
  <c r="H70" i="2"/>
  <c r="I70" i="2"/>
  <c r="L70" i="2"/>
  <c r="M70" i="2"/>
  <c r="N70" i="2"/>
  <c r="O70" i="2"/>
  <c r="P70" i="2"/>
  <c r="Q70" i="2"/>
  <c r="H63" i="2"/>
  <c r="I63" i="2"/>
  <c r="L63" i="2"/>
  <c r="M63" i="2"/>
  <c r="N63" i="2"/>
  <c r="O63" i="2"/>
  <c r="P63" i="2"/>
  <c r="Q63" i="2"/>
  <c r="H52" i="2"/>
  <c r="I52" i="2"/>
  <c r="L52" i="2"/>
  <c r="M52" i="2"/>
  <c r="N52" i="2"/>
  <c r="O52" i="2"/>
  <c r="P52" i="2"/>
  <c r="Q52" i="2"/>
  <c r="E38" i="2"/>
  <c r="F38" i="2"/>
  <c r="G38" i="2"/>
  <c r="H38" i="2"/>
  <c r="I38" i="2"/>
  <c r="J38" i="2"/>
  <c r="K38" i="2"/>
  <c r="L38" i="2"/>
  <c r="M38" i="2"/>
  <c r="N38" i="2"/>
  <c r="O38" i="2"/>
  <c r="P38" i="2"/>
  <c r="Q38" i="2"/>
  <c r="D38" i="2"/>
  <c r="H30" i="2"/>
  <c r="I30" i="2"/>
  <c r="J30" i="2"/>
  <c r="K30" i="2"/>
  <c r="L30" i="2"/>
  <c r="M30" i="2"/>
  <c r="N30" i="2"/>
  <c r="O30" i="2"/>
  <c r="P30" i="2"/>
  <c r="Q30" i="2"/>
  <c r="J78" i="2" l="1"/>
  <c r="G91" i="2"/>
  <c r="G63" i="2"/>
  <c r="J52" i="2"/>
  <c r="J102" i="2"/>
  <c r="Q130" i="2"/>
  <c r="M130" i="2"/>
  <c r="I130" i="2"/>
  <c r="J70" i="2"/>
  <c r="F115" i="2"/>
  <c r="F52" i="2"/>
  <c r="D115" i="2"/>
  <c r="D70" i="2"/>
  <c r="D91" i="2"/>
  <c r="D52" i="2"/>
  <c r="D129" i="2"/>
  <c r="F91" i="2"/>
  <c r="E91" i="2"/>
  <c r="E52" i="2"/>
  <c r="G52" i="2"/>
  <c r="K52" i="2"/>
  <c r="E63" i="2"/>
  <c r="J63" i="2"/>
  <c r="G70" i="2"/>
  <c r="F70" i="2"/>
  <c r="E70" i="2"/>
  <c r="K70" i="2"/>
  <c r="E78" i="2"/>
  <c r="G78" i="2"/>
  <c r="K78" i="2"/>
  <c r="J91" i="2"/>
  <c r="G102" i="2"/>
  <c r="F102" i="2"/>
  <c r="E102" i="2"/>
  <c r="K102" i="2"/>
  <c r="E115" i="2"/>
  <c r="G115" i="2"/>
  <c r="K115" i="2"/>
  <c r="E129" i="2"/>
  <c r="G129" i="2"/>
  <c r="K129" i="2"/>
  <c r="H130" i="2"/>
  <c r="O130" i="2"/>
  <c r="D63" i="2"/>
  <c r="P130" i="2"/>
  <c r="N130" i="2"/>
  <c r="L130" i="2"/>
  <c r="K91" i="2"/>
  <c r="J130" i="2"/>
  <c r="F63" i="2"/>
  <c r="D130" i="2" l="1"/>
  <c r="D131" i="2" s="1"/>
  <c r="G130" i="2"/>
  <c r="K130" i="2"/>
  <c r="E130" i="2"/>
  <c r="E131" i="2" s="1"/>
  <c r="F130" i="2"/>
  <c r="F131" i="2" s="1"/>
  <c r="Q131" i="2" l="1"/>
  <c r="P131" i="2"/>
  <c r="O131" i="2"/>
  <c r="N131" i="2"/>
  <c r="M131" i="2"/>
  <c r="L131" i="2"/>
  <c r="K131" i="2"/>
  <c r="J131" i="2"/>
  <c r="I131" i="2"/>
  <c r="H131" i="2"/>
  <c r="G131" i="2"/>
</calcChain>
</file>

<file path=xl/sharedStrings.xml><?xml version="1.0" encoding="utf-8"?>
<sst xmlns="http://schemas.openxmlformats.org/spreadsheetml/2006/main" count="971" uniqueCount="435">
  <si>
    <t xml:space="preserve"> </t>
  </si>
  <si>
    <t>Наименование организации, осуществляющей технологическое присоединение</t>
  </si>
  <si>
    <t>Наименование субъекта РФ</t>
  </si>
  <si>
    <t>Наименование центра питания                                            (ПС 35 кВ и выше)</t>
  </si>
  <si>
    <t>Заключено договоров на технологическое присоединение, включающие технические условия на общую мощность энергопринимающих устройств, кВт</t>
  </si>
  <si>
    <t>Расторгнуто договоров на технологическое присоединение, включающие технические условия на общую мощность энергопринимающих устройств, кВт</t>
  </si>
  <si>
    <t>Суммарная мощность энегргопринимающих устройств, присоединенных к электрическим сетям в соответствии с договором на технологическое присоединение за отчетный период, кВт</t>
  </si>
  <si>
    <t>шт</t>
  </si>
  <si>
    <t>кВт</t>
  </si>
  <si>
    <t>МВт</t>
  </si>
  <si>
    <t>ИТОГО:</t>
  </si>
  <si>
    <t>Филиал</t>
  </si>
  <si>
    <t xml:space="preserve">к  Положению о технологическом присоединении 
</t>
  </si>
  <si>
    <t xml:space="preserve">энергетических установок к электрическим сетям </t>
  </si>
  <si>
    <t xml:space="preserve">ОАО «МРСК Северного Кавказа», управляемых </t>
  </si>
  <si>
    <t xml:space="preserve">Обществ </t>
  </si>
  <si>
    <t>Приложение № 28</t>
  </si>
  <si>
    <t xml:space="preserve">Количество поданных заявок на технологическое присоединение,  на общую мощность энергопринимающих устройств, кВт </t>
  </si>
  <si>
    <t>Заключено договоров на технологическое присоединение, включающие технические условия на общую мощность генерирущих установок, МВт</t>
  </si>
  <si>
    <t>Расторгнуто договоров на технологическое присоединение, включающие технические условия на общую мощность генерирущих установок, МВт</t>
  </si>
  <si>
    <t>Суммарная мощность генерирущих  установок, присоединенных к электрическим сетям в соответствии с договором на технологическое присоединение за отчетный период, МВт</t>
  </si>
  <si>
    <t>Нальчикская группа ПС</t>
  </si>
  <si>
    <t>ПС «Нальчик»</t>
  </si>
  <si>
    <t>ПС «Телемеханика-1»</t>
  </si>
  <si>
    <t>ПС «Искож»</t>
  </si>
  <si>
    <t>ПС «СКЭП-Н»</t>
  </si>
  <si>
    <t>ПС «Долинск»</t>
  </si>
  <si>
    <t>ПС «Дубки»</t>
  </si>
  <si>
    <t>ПС «Птицефабрика»</t>
  </si>
  <si>
    <t>Малкинская группа ПС</t>
  </si>
  <si>
    <t>итого:</t>
  </si>
  <si>
    <t>ПС «Малка»</t>
  </si>
  <si>
    <t>ПС «Каменномостская»</t>
  </si>
  <si>
    <t>ПС «Залукокоаже»</t>
  </si>
  <si>
    <t>ПС «Залукодес»</t>
  </si>
  <si>
    <t>ПС «Сармаково»</t>
  </si>
  <si>
    <t>ПС «Аурсентх»</t>
  </si>
  <si>
    <t>Эльбрусская  группа ПС</t>
  </si>
  <si>
    <t>ПС «ЦРУ»</t>
  </si>
  <si>
    <t>ПС «Адыл-Су»</t>
  </si>
  <si>
    <t>ПС «Нейтрино»</t>
  </si>
  <si>
    <t>ПС «Чегет»</t>
  </si>
  <si>
    <t>ПС «Терскол»</t>
  </si>
  <si>
    <t>ПС «Джайлык»</t>
  </si>
  <si>
    <t>ПС «Соц. городок»</t>
  </si>
  <si>
    <t>ПС «Чалмас»</t>
  </si>
  <si>
    <t>ПС  «РМЗ»</t>
  </si>
  <si>
    <t>РП «Водогрейная»</t>
  </si>
  <si>
    <t>ПС «Былым»</t>
  </si>
  <si>
    <t>ПС "Гунделен"</t>
  </si>
  <si>
    <t>Терская группа ПС</t>
  </si>
  <si>
    <t>ПС «Терек-II»</t>
  </si>
  <si>
    <t>ПС «В.Акбаш»</t>
  </si>
  <si>
    <t>ПС «ЗАИ»</t>
  </si>
  <si>
    <t>ПС «Пенькозавод»</t>
  </si>
  <si>
    <t>ПС «Терекская»</t>
  </si>
  <si>
    <t>ПС «Терек-1»</t>
  </si>
  <si>
    <t>ПС «В.Курп»</t>
  </si>
  <si>
    <t>ПС «Н.Курп»</t>
  </si>
  <si>
    <t>ПС «Акбаш-35»</t>
  </si>
  <si>
    <t>Майская группа ПС</t>
  </si>
  <si>
    <t>ПС «Майская»</t>
  </si>
  <si>
    <t>ПС «Александровская»</t>
  </si>
  <si>
    <t>ПС «Котляревская»</t>
  </si>
  <si>
    <t>ПС «Ново-Ивановская»</t>
  </si>
  <si>
    <t>ПС «Красная Нива»</t>
  </si>
  <si>
    <t>Чегемская группа ПС</t>
  </si>
  <si>
    <t>ПС «Чегем-II»</t>
  </si>
  <si>
    <t>ПС «Водозабор»</t>
  </si>
  <si>
    <t>ПС «Чегем-1»</t>
  </si>
  <si>
    <t>ПС «Лечинкай»</t>
  </si>
  <si>
    <t>ПС «Н.Чегем»</t>
  </si>
  <si>
    <t>ПС «Кара-Су»</t>
  </si>
  <si>
    <t>Баксанская группа ПС</t>
  </si>
  <si>
    <t>ПС «Баксан-110»</t>
  </si>
  <si>
    <t>ПС «Кызбурун-110»</t>
  </si>
  <si>
    <t>ПС «Куркужин»</t>
  </si>
  <si>
    <t>ПС «Баксан-35»</t>
  </si>
  <si>
    <t>ПС «Кр.Константин.»</t>
  </si>
  <si>
    <t>ПС «Гунделен-110»</t>
  </si>
  <si>
    <t>ПС «Плотина»</t>
  </si>
  <si>
    <t>ПС «Баксаненок»</t>
  </si>
  <si>
    <t>ПС «Баксан-330»</t>
  </si>
  <si>
    <t>РП Заюково</t>
  </si>
  <si>
    <t>РП Куба</t>
  </si>
  <si>
    <t>Черекская группа ПС</t>
  </si>
  <si>
    <t>ПС «Кашхатау»</t>
  </si>
  <si>
    <t>ПС «Аушигер»</t>
  </si>
  <si>
    <t>ПС «Советская»</t>
  </si>
  <si>
    <t>ПС «ЦСБ»</t>
  </si>
  <si>
    <t>ПС «Портал-2»</t>
  </si>
  <si>
    <t>ПС «Портал-1»</t>
  </si>
  <si>
    <t>ПС «Бабугент»</t>
  </si>
  <si>
    <t>ПС «Мухольская ГЭС»</t>
  </si>
  <si>
    <t>Нарткалинская группа ПС</t>
  </si>
  <si>
    <t>ПС «Нарткала»</t>
  </si>
  <si>
    <t>ПС «Псыгансу»</t>
  </si>
  <si>
    <t>ПС «Ст.Лескен»</t>
  </si>
  <si>
    <t>ПС «Кахун»</t>
  </si>
  <si>
    <t>ПС «Заводская»</t>
  </si>
  <si>
    <t>ПС «Герменчик»</t>
  </si>
  <si>
    <t>ПС «Ст.Урух»</t>
  </si>
  <si>
    <t>ПС «Аргудан»</t>
  </si>
  <si>
    <t>ПС «Лескен-1»</t>
  </si>
  <si>
    <t>ЦРП  Черек</t>
  </si>
  <si>
    <t>ЦРП Кахун</t>
  </si>
  <si>
    <t>Прохладненская группа ПС</t>
  </si>
  <si>
    <t>ПС «Прохладная-1»</t>
  </si>
  <si>
    <t>ПС «Екатериноградск.»</t>
  </si>
  <si>
    <t>ПС «Прималкинская»</t>
  </si>
  <si>
    <t>ПС «Ново-Полтавская»</t>
  </si>
  <si>
    <t>ПС «Солдатская»</t>
  </si>
  <si>
    <t>ПС «Саратовская»</t>
  </si>
  <si>
    <t>ПС «Дальняя»</t>
  </si>
  <si>
    <t>ПС «Заречная»</t>
  </si>
  <si>
    <t>ПС «Малокановская»</t>
  </si>
  <si>
    <t>ПС «Пролетарская»</t>
  </si>
  <si>
    <t>ПС «ЗКИ»</t>
  </si>
  <si>
    <t>ПС «Прохладная-2»</t>
  </si>
  <si>
    <t>ВСЕГО:</t>
  </si>
  <si>
    <t>84/12 от 24.09.12</t>
  </si>
  <si>
    <t>УФК по КБР</t>
  </si>
  <si>
    <t>82/12 от 24.09.12</t>
  </si>
  <si>
    <t>65/12 от 18.07.12</t>
  </si>
  <si>
    <t>ФГУП "УВО Минтранс России СК Филиал"</t>
  </si>
  <si>
    <t>17/13 от 12.03.13</t>
  </si>
  <si>
    <t>ООО Тлепш</t>
  </si>
  <si>
    <t>18/13 от 12.03.13</t>
  </si>
  <si>
    <t>19/13 от 12.03.13</t>
  </si>
  <si>
    <t>21/13 от 19.03.13</t>
  </si>
  <si>
    <t>106/11 от 30.12.11</t>
  </si>
  <si>
    <t>ООО Нальчикский МК</t>
  </si>
  <si>
    <t>41/10 от 07.07.2010г</t>
  </si>
  <si>
    <t>ОАО Вымпелком</t>
  </si>
  <si>
    <t>77/10 от 17.11.2010г</t>
  </si>
  <si>
    <t>26/11 от 06.05.2011г</t>
  </si>
  <si>
    <t>Кабардино- Балкарсикй филиал ОАО "МРСК Северного Кавказа"</t>
  </si>
  <si>
    <t>Кабардино- Балкарская Республика</t>
  </si>
  <si>
    <t>* отчет не учитывает заявки потребителей максимальной присоединенной мощностью более 670 кВт</t>
  </si>
  <si>
    <t>Расторгнутые договора</t>
  </si>
  <si>
    <t>Информация о технологическом присоединении энергопринимающих устройств к сетям КБ филиалом ОАО "МРСК Северного Кавказа" за Ноябрь 2013г.</t>
  </si>
  <si>
    <t>РТРС</t>
  </si>
  <si>
    <t>72/11 от 12.10.11</t>
  </si>
  <si>
    <t>КСТ Калоев</t>
  </si>
  <si>
    <t>57/13 от            03.07.2013</t>
  </si>
  <si>
    <t>77/12 от            12.08.2012</t>
  </si>
  <si>
    <t>ЦЕНТРАЛЬНЫЕ СЕТИ</t>
  </si>
  <si>
    <t>Сулак</t>
  </si>
  <si>
    <t>СЕВЕРНЫЕ СЕТИ</t>
  </si>
  <si>
    <t>Акташ</t>
  </si>
  <si>
    <t>Куруш</t>
  </si>
  <si>
    <t>Сулевкент</t>
  </si>
  <si>
    <t>Бабаюрт</t>
  </si>
  <si>
    <t>Дылым</t>
  </si>
  <si>
    <t>ГЩЗ</t>
  </si>
  <si>
    <t>Миатлы</t>
  </si>
  <si>
    <t>Львовская</t>
  </si>
  <si>
    <t>Дагестан</t>
  </si>
  <si>
    <t>Аксай</t>
  </si>
  <si>
    <t>Чагаротар</t>
  </si>
  <si>
    <t>Гертма</t>
  </si>
  <si>
    <t>Татаюрт</t>
  </si>
  <si>
    <t>Тамазатюбе</t>
  </si>
  <si>
    <t>Туршунай</t>
  </si>
  <si>
    <t>Новокули</t>
  </si>
  <si>
    <t>Янгильбай</t>
  </si>
  <si>
    <t>Шава</t>
  </si>
  <si>
    <t>Свердлова</t>
  </si>
  <si>
    <t>Казиюрт</t>
  </si>
  <si>
    <t>Аликазган</t>
  </si>
  <si>
    <t>Сивух</t>
  </si>
  <si>
    <t>Костек</t>
  </si>
  <si>
    <t>Дружба</t>
  </si>
  <si>
    <t>Дубки</t>
  </si>
  <si>
    <t>Карланюрт -(Тяговая)</t>
  </si>
  <si>
    <t>Дербент-330</t>
  </si>
  <si>
    <t>Дербент-С</t>
  </si>
  <si>
    <t>Мамедкала</t>
  </si>
  <si>
    <t>Каякент</t>
  </si>
  <si>
    <t>Белиджи</t>
  </si>
  <si>
    <t>Касумкент</t>
  </si>
  <si>
    <t>Советская</t>
  </si>
  <si>
    <t>Магарамкент</t>
  </si>
  <si>
    <t>Тагиркент</t>
  </si>
  <si>
    <t>Ахты</t>
  </si>
  <si>
    <t>Огни</t>
  </si>
  <si>
    <t>Усухчай</t>
  </si>
  <si>
    <t xml:space="preserve">Заречная </t>
  </si>
  <si>
    <t>Дербент-Запад</t>
  </si>
  <si>
    <t>Араблинка</t>
  </si>
  <si>
    <t>Геджух</t>
  </si>
  <si>
    <t>Самур</t>
  </si>
  <si>
    <t>Кайтаг</t>
  </si>
  <si>
    <t>Капир</t>
  </si>
  <si>
    <t>Родниковая</t>
  </si>
  <si>
    <t>Курах</t>
  </si>
  <si>
    <t>Рутул</t>
  </si>
  <si>
    <t>Лучек</t>
  </si>
  <si>
    <t>Зрых</t>
  </si>
  <si>
    <t>Заря</t>
  </si>
  <si>
    <t>Джимикент</t>
  </si>
  <si>
    <t>Капкаякент</t>
  </si>
  <si>
    <t>Уркута</t>
  </si>
  <si>
    <t>Кубачи</t>
  </si>
  <si>
    <t>Хучни</t>
  </si>
  <si>
    <t>Сыртыч</t>
  </si>
  <si>
    <t>Ерси</t>
  </si>
  <si>
    <t>Цанак</t>
  </si>
  <si>
    <t>Хив</t>
  </si>
  <si>
    <t>Тпиг</t>
  </si>
  <si>
    <t>Агул</t>
  </si>
  <si>
    <t>Сардаркент</t>
  </si>
  <si>
    <t>Кировская</t>
  </si>
  <si>
    <t>Маджалис</t>
  </si>
  <si>
    <t>Первомайская</t>
  </si>
  <si>
    <t>Шиляги</t>
  </si>
  <si>
    <t>Набережная</t>
  </si>
  <si>
    <t xml:space="preserve">Пионер </t>
  </si>
  <si>
    <t>Морская</t>
  </si>
  <si>
    <t>ДЕРБЕНТСКИЕ СЕТИ</t>
  </si>
  <si>
    <t>Кизляр-1</t>
  </si>
  <si>
    <t>Кизляр-2</t>
  </si>
  <si>
    <t>Хуцеевка</t>
  </si>
  <si>
    <t>Серебряковка</t>
  </si>
  <si>
    <t>Октябрьская</t>
  </si>
  <si>
    <t>Некрасовка</t>
  </si>
  <si>
    <t>Б-Арешевка</t>
  </si>
  <si>
    <t>Александрия</t>
  </si>
  <si>
    <t>Крайновка</t>
  </si>
  <si>
    <t>Огузер</t>
  </si>
  <si>
    <t>Черняевка</t>
  </si>
  <si>
    <t>Брянск</t>
  </si>
  <si>
    <t>Тарумовка</t>
  </si>
  <si>
    <t>Калиновка</t>
  </si>
  <si>
    <t>Привольная</t>
  </si>
  <si>
    <t>Таловка</t>
  </si>
  <si>
    <t>Арсланбек</t>
  </si>
  <si>
    <t>Кочубей</t>
  </si>
  <si>
    <t>Кормоцех</t>
  </si>
  <si>
    <t>Коминтерн</t>
  </si>
  <si>
    <t>Ч.Буруны</t>
  </si>
  <si>
    <t>Кумли</t>
  </si>
  <si>
    <t>Карагас</t>
  </si>
  <si>
    <t>Кунбатар</t>
  </si>
  <si>
    <t>КЭМЗ</t>
  </si>
  <si>
    <t>Джигильта</t>
  </si>
  <si>
    <t>ЗАТЕРЕЧНЫЕ СЕТИ</t>
  </si>
  <si>
    <t>Юж-Сухокумск</t>
  </si>
  <si>
    <t>Кр.партизан</t>
  </si>
  <si>
    <t>3-я ферма</t>
  </si>
  <si>
    <t>Солончаковая</t>
  </si>
  <si>
    <t>Ногайская</t>
  </si>
  <si>
    <t>Степная</t>
  </si>
  <si>
    <t>Бажиган</t>
  </si>
  <si>
    <t>Грузинская</t>
  </si>
  <si>
    <t>ЮЖНО-СУХОКУМСКИЕ СЕТИ</t>
  </si>
  <si>
    <t>п\с 110\35\6 "ЗФС"</t>
  </si>
  <si>
    <t>п\с 35\10 Нечаевка</t>
  </si>
  <si>
    <t>п\с Гулькутан</t>
  </si>
  <si>
    <t>Шамхалянгиюрт</t>
  </si>
  <si>
    <t>Стальск</t>
  </si>
  <si>
    <t>КИЗИЛЮРТОВСКИЕ СЕТИ</t>
  </si>
  <si>
    <t>ПС Гергебиль-110</t>
  </si>
  <si>
    <t>ПС  Карадах-110</t>
  </si>
  <si>
    <t>Тлайлух-110</t>
  </si>
  <si>
    <t>ПС Леваши-110</t>
  </si>
  <si>
    <t>ПС Цудахар-110</t>
  </si>
  <si>
    <t>Ташкапур-35</t>
  </si>
  <si>
    <t>ПС Хунзах-110</t>
  </si>
  <si>
    <t>ПС Тлох-110</t>
  </si>
  <si>
    <t>Гуниб-110</t>
  </si>
  <si>
    <t>Акуша</t>
  </si>
  <si>
    <t>Кумух-35</t>
  </si>
  <si>
    <t>Вачи-35</t>
  </si>
  <si>
    <t>Ботлих</t>
  </si>
  <si>
    <t>Агвали-35</t>
  </si>
  <si>
    <t>Карата-35</t>
  </si>
  <si>
    <t>Прогресс-35</t>
  </si>
  <si>
    <t>Мехельта-35</t>
  </si>
  <si>
    <t>Цуриб-35</t>
  </si>
  <si>
    <t>Согратль-35</t>
  </si>
  <si>
    <t>Унцукуль-35</t>
  </si>
  <si>
    <t>Шамильское-110</t>
  </si>
  <si>
    <t>Тлярата-35</t>
  </si>
  <si>
    <t>Бежта-35</t>
  </si>
  <si>
    <t>Анцух-35</t>
  </si>
  <si>
    <t>Заиб</t>
  </si>
  <si>
    <t>Гидатль-35</t>
  </si>
  <si>
    <t>Анди-35</t>
  </si>
  <si>
    <t>Аргвани</t>
  </si>
  <si>
    <t xml:space="preserve">Шаури </t>
  </si>
  <si>
    <t>ГКЗ</t>
  </si>
  <si>
    <t>Игали-35</t>
  </si>
  <si>
    <t>Наци</t>
  </si>
  <si>
    <t>Зуберха</t>
  </si>
  <si>
    <t>Кидеро</t>
  </si>
  <si>
    <t>Н.Ирганай</t>
  </si>
  <si>
    <t>Гоцатлинская</t>
  </si>
  <si>
    <t>Сагри</t>
  </si>
  <si>
    <t>ГЕРГЕБИЛЬСКИЕ СЕТИ</t>
  </si>
  <si>
    <t>ПС ГПП</t>
  </si>
  <si>
    <t>ПС Новая</t>
  </si>
  <si>
    <t>ПС ЦПП</t>
  </si>
  <si>
    <t>ПС М-110</t>
  </si>
  <si>
    <t>ПС Очистные соор.</t>
  </si>
  <si>
    <t>ПС Ю-Восточная</t>
  </si>
  <si>
    <t>ПС Приморская</t>
  </si>
  <si>
    <t>ПС Насосная -1</t>
  </si>
  <si>
    <t>ПС Радиоцентр</t>
  </si>
  <si>
    <t>ПС Изберг- Сев.</t>
  </si>
  <si>
    <t>ПС Изберг- Южн.</t>
  </si>
  <si>
    <t>ПС Карабуд-т</t>
  </si>
  <si>
    <t>ПС Рассвет</t>
  </si>
  <si>
    <t>ПС Шамхал</t>
  </si>
  <si>
    <t>ПС Сергокала</t>
  </si>
  <si>
    <t>ПС Алмало</t>
  </si>
  <si>
    <t>ПС Буйнакск -1</t>
  </si>
  <si>
    <t>ПС Буйнакск -2</t>
  </si>
  <si>
    <t>ПС Казанище</t>
  </si>
  <si>
    <t>ПС Согратль</t>
  </si>
  <si>
    <t>ПС Дженгутай</t>
  </si>
  <si>
    <t>ПС Такалай</t>
  </si>
  <si>
    <t>ПС Параул</t>
  </si>
  <si>
    <t>ПС Восточная</t>
  </si>
  <si>
    <t>ПС Приозерная</t>
  </si>
  <si>
    <t>ПС Солнце</t>
  </si>
  <si>
    <t>ПС Компас</t>
  </si>
  <si>
    <t>ПС Сулак</t>
  </si>
  <si>
    <t>ПС НИИСХА</t>
  </si>
  <si>
    <t>ПС Тепл. Комбинат</t>
  </si>
  <si>
    <t>ПС Насосная - 2</t>
  </si>
  <si>
    <t>ПС Ленинкент</t>
  </si>
  <si>
    <t>ПС Дурмаз</t>
  </si>
  <si>
    <t>ПС Эрпели</t>
  </si>
  <si>
    <t>ПС Гурбуки</t>
  </si>
  <si>
    <t>ПС Халимбекаул</t>
  </si>
  <si>
    <t>ПС Мулебки</t>
  </si>
  <si>
    <t>ПС Н. Чиркей</t>
  </si>
  <si>
    <t>ПС КПФ</t>
  </si>
  <si>
    <t>ПС Аграханская</t>
  </si>
  <si>
    <t>Михеевка</t>
  </si>
  <si>
    <t>С.Коса</t>
  </si>
  <si>
    <t>22\П\Съезд</t>
  </si>
  <si>
    <t>Т-Мектеб</t>
  </si>
  <si>
    <t>Ярыксу</t>
  </si>
  <si>
    <t>Чиркей</t>
  </si>
  <si>
    <t>Хамам-юрт</t>
  </si>
  <si>
    <t>Новая коса</t>
  </si>
  <si>
    <t>Караузбек</t>
  </si>
  <si>
    <t>Димитрова</t>
  </si>
  <si>
    <t>Андрейаул</t>
  </si>
  <si>
    <t>Акбула-Тюрт</t>
  </si>
  <si>
    <t>Д Консер.з-д</t>
  </si>
  <si>
    <t>Республика Дагестан</t>
  </si>
  <si>
    <t>исполненные</t>
  </si>
  <si>
    <t>дек</t>
  </si>
  <si>
    <t>ноя</t>
  </si>
  <si>
    <t>окт</t>
  </si>
  <si>
    <t>сент</t>
  </si>
  <si>
    <t>авг</t>
  </si>
  <si>
    <t>июл</t>
  </si>
  <si>
    <t>июн</t>
  </si>
  <si>
    <t>май</t>
  </si>
  <si>
    <t>апр</t>
  </si>
  <si>
    <t>март</t>
  </si>
  <si>
    <t>фев</t>
  </si>
  <si>
    <t>квт 6-10</t>
  </si>
  <si>
    <t>итого</t>
  </si>
  <si>
    <t>6-10.</t>
  </si>
  <si>
    <t>шамхал</t>
  </si>
  <si>
    <t>махачкала</t>
  </si>
  <si>
    <t>крайновка</t>
  </si>
  <si>
    <t>ПС ЗТМ</t>
  </si>
  <si>
    <t>Восточная</t>
  </si>
  <si>
    <t>ГПП</t>
  </si>
  <si>
    <t>Дурмаз</t>
  </si>
  <si>
    <t>Казанище</t>
  </si>
  <si>
    <t>Компас</t>
  </si>
  <si>
    <t>Махачкала-110</t>
  </si>
  <si>
    <t>Приморская</t>
  </si>
  <si>
    <t>Радиоцентр</t>
  </si>
  <si>
    <t>Такалай</t>
  </si>
  <si>
    <t>ЦПП</t>
  </si>
  <si>
    <t>Шамхал</t>
  </si>
  <si>
    <t>Эрпели</t>
  </si>
  <si>
    <t>Очистные соор.</t>
  </si>
  <si>
    <t>Ю-Восточная</t>
  </si>
  <si>
    <t>Изберг- Сев.</t>
  </si>
  <si>
    <t>Изберг- Южн.</t>
  </si>
  <si>
    <t>Карабуд-т</t>
  </si>
  <si>
    <t>Рассвет</t>
  </si>
  <si>
    <t>Сергокала</t>
  </si>
  <si>
    <t>Алмало</t>
  </si>
  <si>
    <t>Буйнакск -1</t>
  </si>
  <si>
    <t>Буйнакск -2</t>
  </si>
  <si>
    <t>Согратль</t>
  </si>
  <si>
    <t>Дженгутай</t>
  </si>
  <si>
    <t>Параул</t>
  </si>
  <si>
    <t>Приозерная</t>
  </si>
  <si>
    <t>Солнце</t>
  </si>
  <si>
    <t>НИИСХА</t>
  </si>
  <si>
    <t>Тепл. Комбинат</t>
  </si>
  <si>
    <t>Новая-110/35/6</t>
  </si>
  <si>
    <t>Ленинкент</t>
  </si>
  <si>
    <t>Гурбуки</t>
  </si>
  <si>
    <t>Халимбекаул</t>
  </si>
  <si>
    <t>Мулебки</t>
  </si>
  <si>
    <t>Н. Чиркей</t>
  </si>
  <si>
    <t>КПФ</t>
  </si>
  <si>
    <t>Аграханская</t>
  </si>
  <si>
    <t>ЗТМ</t>
  </si>
  <si>
    <t>Чиркей ГПП</t>
  </si>
  <si>
    <t>Д-Северная</t>
  </si>
  <si>
    <t>Д-Запад</t>
  </si>
  <si>
    <t>ЗФС</t>
  </si>
  <si>
    <t>Нечаевка</t>
  </si>
  <si>
    <t>Гулькутан</t>
  </si>
  <si>
    <t>Кизилюртовская ГЩЗ</t>
  </si>
  <si>
    <t>Гергебиль-110</t>
  </si>
  <si>
    <t>Карадах-110</t>
  </si>
  <si>
    <t>Леваши-110</t>
  </si>
  <si>
    <t>Цудахар-110</t>
  </si>
  <si>
    <t>Хунзах-110</t>
  </si>
  <si>
    <t>Тлох-110</t>
  </si>
  <si>
    <t>Консер.з-д</t>
  </si>
  <si>
    <t>Насосная 1"</t>
  </si>
  <si>
    <t>Насосная 2"</t>
  </si>
  <si>
    <t>Уркарах_Старая</t>
  </si>
  <si>
    <t>Уркарах-Новая</t>
  </si>
  <si>
    <t>Утамыш-Новая-35/10</t>
  </si>
  <si>
    <t>Утамыш-Старая-35/10</t>
  </si>
  <si>
    <t>Эчеда</t>
  </si>
  <si>
    <t>Миарсо</t>
  </si>
  <si>
    <t>КГС</t>
  </si>
  <si>
    <t>Информация о технологическом присоединении энергопринимающих устройств к сетям АО "ДСК" филиалом ПАО "МРСК Северного Кавказа" за ноябрь 2016г.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</si>
</sst>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р_."/>
    <numFmt numFmtId="165" formatCode="0.0"/>
  </numFmts>
  <fonts count="28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sz val="10"/>
      <name val="Arial"/>
      <family val="2"/>
      <charset val="204"/>
    </font>
    <font>
      <b/>
      <sz val="11.5"/>
      <name val="Arial Cyr"/>
      <charset val="204"/>
    </font>
    <font>
      <sz val="10"/>
      <color indexed="8"/>
      <name val="Arial Cyr"/>
      <charset val="204"/>
    </font>
    <font>
      <b/>
      <sz val="11.5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8"/>
      <name val="Arial Cyr"/>
      <charset val="204"/>
    </font>
    <font>
      <sz val="10"/>
      <name val="Arial Cyr"/>
      <family val="2"/>
      <charset val="204"/>
    </font>
    <font>
      <b/>
      <sz val="11"/>
      <name val="Arial Cyr"/>
      <charset val="204"/>
    </font>
    <font>
      <b/>
      <sz val="11"/>
      <name val="Times New Roman"/>
      <family val="1"/>
      <charset val="204"/>
    </font>
    <font>
      <sz val="10"/>
      <color indexed="8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9"/>
      <name val="Times New Roman"/>
      <family val="1"/>
      <charset val="204"/>
    </font>
    <font>
      <u/>
      <sz val="10"/>
      <name val="Times New Roman"/>
      <family val="1"/>
      <charset val="204"/>
    </font>
    <font>
      <sz val="12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u/>
      <sz val="10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color rgb="FFFF0000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4">
    <xf numFmtId="0" fontId="0" fillId="0" borderId="0"/>
    <xf numFmtId="0" fontId="2" fillId="0" borderId="0" applyBorder="0" applyAlignment="0">
      <alignment vertical="top" wrapText="1" shrinkToFit="1"/>
    </xf>
    <xf numFmtId="0" fontId="2" fillId="0" borderId="0" applyBorder="0" applyAlignment="0">
      <alignment vertical="top" wrapText="1" shrinkToFit="1"/>
    </xf>
    <xf numFmtId="0" fontId="2" fillId="0" borderId="0" applyBorder="0" applyAlignment="0">
      <alignment vertical="top" wrapText="1" shrinkToFit="1"/>
    </xf>
    <xf numFmtId="0" fontId="2" fillId="0" borderId="0"/>
    <xf numFmtId="0" fontId="1" fillId="0" borderId="0"/>
    <xf numFmtId="0" fontId="8" fillId="0" borderId="0"/>
    <xf numFmtId="0" fontId="2" fillId="0" borderId="0" applyBorder="0" applyAlignment="0">
      <alignment vertical="top" wrapText="1" shrinkToFit="1"/>
    </xf>
    <xf numFmtId="0" fontId="2" fillId="0" borderId="0" applyBorder="0" applyAlignment="0">
      <alignment vertical="top" wrapText="1" shrinkToFit="1"/>
    </xf>
    <xf numFmtId="0" fontId="2" fillId="0" borderId="0" applyBorder="0" applyAlignment="0">
      <alignment vertical="top" wrapText="1" shrinkToFit="1"/>
    </xf>
    <xf numFmtId="0" fontId="2" fillId="0" borderId="0" applyBorder="0" applyAlignment="0">
      <alignment vertical="top" wrapText="1" shrinkToFit="1"/>
    </xf>
    <xf numFmtId="0" fontId="2" fillId="0" borderId="0" applyBorder="0" applyAlignment="0">
      <alignment vertical="top" wrapText="1" shrinkToFit="1"/>
    </xf>
    <xf numFmtId="0" fontId="2" fillId="0" borderId="0"/>
    <xf numFmtId="0" fontId="23" fillId="0" borderId="0" applyNumberFormat="0" applyFill="0" applyBorder="0" applyAlignment="0" applyProtection="0"/>
  </cellStyleXfs>
  <cellXfs count="171">
    <xf numFmtId="0" fontId="0" fillId="0" borderId="0" xfId="0"/>
    <xf numFmtId="0" fontId="3" fillId="0" borderId="0" xfId="0" applyFont="1" applyAlignment="1">
      <alignment horizontal="center"/>
    </xf>
    <xf numFmtId="0" fontId="6" fillId="0" borderId="4" xfId="0" applyFont="1" applyBorder="1" applyAlignment="1">
      <alignment horizontal="center" vertical="top" wrapText="1"/>
    </xf>
    <xf numFmtId="0" fontId="6" fillId="2" borderId="5" xfId="0" applyFont="1" applyFill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0" fillId="0" borderId="9" xfId="0" applyBorder="1"/>
    <xf numFmtId="0" fontId="0" fillId="0" borderId="10" xfId="0" applyBorder="1" applyAlignment="1">
      <alignment horizontal="center"/>
    </xf>
    <xf numFmtId="1" fontId="7" fillId="0" borderId="10" xfId="0" applyNumberFormat="1" applyFont="1" applyBorder="1" applyAlignment="1">
      <alignment horizontal="center" vertical="top"/>
    </xf>
    <xf numFmtId="0" fontId="7" fillId="0" borderId="10" xfId="0" applyFont="1" applyBorder="1"/>
    <xf numFmtId="3" fontId="7" fillId="4" borderId="10" xfId="0" applyNumberFormat="1" applyFont="1" applyFill="1" applyBorder="1" applyAlignment="1">
      <alignment horizontal="center" vertical="center"/>
    </xf>
    <xf numFmtId="164" fontId="7" fillId="4" borderId="10" xfId="0" applyNumberFormat="1" applyFont="1" applyFill="1" applyBorder="1" applyAlignment="1">
      <alignment horizontal="center" vertical="center"/>
    </xf>
    <xf numFmtId="0" fontId="0" fillId="0" borderId="0" xfId="0" applyBorder="1"/>
    <xf numFmtId="0" fontId="7" fillId="0" borderId="11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/>
    </xf>
    <xf numFmtId="0" fontId="4" fillId="0" borderId="0" xfId="0" applyFont="1" applyBorder="1" applyAlignment="1">
      <alignment horizontal="center"/>
    </xf>
    <xf numFmtId="0" fontId="3" fillId="0" borderId="0" xfId="0" applyFont="1" applyAlignment="1"/>
    <xf numFmtId="0" fontId="0" fillId="0" borderId="10" xfId="0" applyBorder="1"/>
    <xf numFmtId="0" fontId="2" fillId="0" borderId="10" xfId="4" applyFont="1" applyFill="1" applyBorder="1" applyAlignment="1">
      <alignment horizontal="center" vertical="top" wrapText="1"/>
    </xf>
    <xf numFmtId="0" fontId="7" fillId="0" borderId="10" xfId="4" applyFont="1" applyFill="1" applyBorder="1" applyAlignment="1">
      <alignment horizontal="center" vertical="top" wrapText="1"/>
    </xf>
    <xf numFmtId="0" fontId="10" fillId="0" borderId="10" xfId="4" applyFont="1" applyFill="1" applyBorder="1" applyAlignment="1">
      <alignment horizontal="center" vertical="top" wrapText="1"/>
    </xf>
    <xf numFmtId="0" fontId="10" fillId="0" borderId="11" xfId="4" applyFont="1" applyFill="1" applyBorder="1" applyAlignment="1">
      <alignment horizontal="center" vertical="top" wrapText="1"/>
    </xf>
    <xf numFmtId="0" fontId="11" fillId="3" borderId="10" xfId="0" applyFont="1" applyFill="1" applyBorder="1" applyAlignment="1">
      <alignment horizontal="center" wrapText="1"/>
    </xf>
    <xf numFmtId="2" fontId="12" fillId="0" borderId="10" xfId="4" applyNumberFormat="1" applyFont="1" applyFill="1" applyBorder="1"/>
    <xf numFmtId="0" fontId="13" fillId="0" borderId="10" xfId="12" applyFont="1" applyFill="1" applyBorder="1" applyAlignment="1">
      <alignment horizontal="center" vertical="center"/>
    </xf>
    <xf numFmtId="0" fontId="14" fillId="0" borderId="10" xfId="12" applyFont="1" applyFill="1" applyBorder="1" applyAlignment="1">
      <alignment vertical="center" wrapText="1"/>
    </xf>
    <xf numFmtId="0" fontId="14" fillId="0" borderId="10" xfId="12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0" fillId="0" borderId="10" xfId="0" applyFill="1" applyBorder="1" applyAlignment="1">
      <alignment horizontal="center"/>
    </xf>
    <xf numFmtId="0" fontId="0" fillId="0" borderId="0" xfId="0" applyFill="1"/>
    <xf numFmtId="2" fontId="0" fillId="0" borderId="10" xfId="0" applyNumberForma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/>
    <xf numFmtId="0" fontId="0" fillId="0" borderId="0" xfId="0" applyFill="1" applyBorder="1"/>
    <xf numFmtId="1" fontId="7" fillId="0" borderId="10" xfId="0" applyNumberFormat="1" applyFont="1" applyFill="1" applyBorder="1" applyAlignment="1">
      <alignment horizontal="center" vertical="top"/>
    </xf>
    <xf numFmtId="3" fontId="7" fillId="0" borderId="10" xfId="0" applyNumberFormat="1" applyFont="1" applyFill="1" applyBorder="1" applyAlignment="1">
      <alignment horizontal="center" vertical="center"/>
    </xf>
    <xf numFmtId="164" fontId="7" fillId="0" borderId="10" xfId="0" applyNumberFormat="1" applyFont="1" applyFill="1" applyBorder="1" applyAlignment="1">
      <alignment horizontal="center" vertical="center"/>
    </xf>
    <xf numFmtId="16" fontId="13" fillId="0" borderId="12" xfId="12" applyNumberFormat="1" applyFont="1" applyFill="1" applyBorder="1" applyAlignment="1">
      <alignment vertical="center" wrapText="1"/>
    </xf>
    <xf numFmtId="0" fontId="13" fillId="0" borderId="10" xfId="12" applyFont="1" applyFill="1" applyBorder="1" applyAlignment="1">
      <alignment horizontal="center" vertical="center" wrapText="1"/>
    </xf>
    <xf numFmtId="0" fontId="14" fillId="0" borderId="12" xfId="12" applyFont="1" applyFill="1" applyBorder="1" applyAlignment="1">
      <alignment vertical="center" wrapText="1"/>
    </xf>
    <xf numFmtId="0" fontId="14" fillId="0" borderId="9" xfId="12" applyFont="1" applyFill="1" applyBorder="1" applyAlignment="1">
      <alignment horizontal="center" vertical="center" wrapText="1"/>
    </xf>
    <xf numFmtId="0" fontId="14" fillId="0" borderId="10" xfId="12" applyFont="1" applyFill="1" applyBorder="1" applyAlignment="1">
      <alignment horizontal="left" wrapText="1"/>
    </xf>
    <xf numFmtId="0" fontId="14" fillId="0" borderId="10" xfId="12" applyFont="1" applyFill="1" applyBorder="1" applyAlignment="1">
      <alignment horizontal="center" wrapText="1"/>
    </xf>
    <xf numFmtId="0" fontId="14" fillId="3" borderId="10" xfId="4" applyFont="1" applyFill="1" applyBorder="1" applyAlignment="1">
      <alignment horizontal="center"/>
    </xf>
    <xf numFmtId="0" fontId="15" fillId="0" borderId="10" xfId="0" applyFont="1" applyFill="1" applyBorder="1"/>
    <xf numFmtId="0" fontId="16" fillId="0" borderId="0" xfId="0" applyFont="1" applyFill="1"/>
    <xf numFmtId="0" fontId="0" fillId="0" borderId="12" xfId="0" applyBorder="1"/>
    <xf numFmtId="0" fontId="15" fillId="0" borderId="17" xfId="0" applyFont="1" applyFill="1" applyBorder="1"/>
    <xf numFmtId="0" fontId="16" fillId="0" borderId="18" xfId="4" applyFont="1" applyFill="1" applyBorder="1" applyAlignment="1">
      <alignment horizontal="center" wrapText="1"/>
    </xf>
    <xf numFmtId="0" fontId="2" fillId="0" borderId="10" xfId="0" applyFont="1" applyFill="1" applyBorder="1"/>
    <xf numFmtId="0" fontId="15" fillId="0" borderId="10" xfId="0" quotePrefix="1" applyFont="1" applyFill="1" applyBorder="1" applyAlignment="1">
      <alignment horizontal="left"/>
    </xf>
    <xf numFmtId="0" fontId="16" fillId="0" borderId="19" xfId="0" applyFont="1" applyFill="1" applyBorder="1"/>
    <xf numFmtId="0" fontId="2" fillId="0" borderId="9" xfId="4" applyFont="1" applyFill="1" applyBorder="1" applyAlignment="1">
      <alignment horizontal="center" vertical="top" wrapText="1"/>
    </xf>
    <xf numFmtId="0" fontId="16" fillId="0" borderId="10" xfId="0" quotePrefix="1" applyFont="1" applyFill="1" applyBorder="1" applyAlignment="1">
      <alignment horizontal="left"/>
    </xf>
    <xf numFmtId="0" fontId="6" fillId="0" borderId="13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4" fontId="0" fillId="0" borderId="0" xfId="0" applyNumberFormat="1" applyFill="1"/>
    <xf numFmtId="2" fontId="0" fillId="5" borderId="10" xfId="0" applyNumberFormat="1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3" fontId="0" fillId="0" borderId="0" xfId="0" applyNumberFormat="1" applyFill="1"/>
    <xf numFmtId="1" fontId="12" fillId="0" borderId="10" xfId="4" applyNumberFormat="1" applyFont="1" applyFill="1" applyBorder="1" applyAlignment="1">
      <alignment horizontal="left" indent="3"/>
    </xf>
    <xf numFmtId="1" fontId="12" fillId="0" borderId="10" xfId="4" applyNumberFormat="1" applyFont="1" applyFill="1" applyBorder="1" applyAlignment="1">
      <alignment horizontal="left" indent="4"/>
    </xf>
    <xf numFmtId="2" fontId="7" fillId="0" borderId="10" xfId="0" applyNumberFormat="1" applyFont="1" applyFill="1" applyBorder="1" applyAlignment="1">
      <alignment horizontal="center"/>
    </xf>
    <xf numFmtId="0" fontId="7" fillId="0" borderId="9" xfId="4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9" fillId="0" borderId="13" xfId="4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/>
    </xf>
    <xf numFmtId="0" fontId="13" fillId="3" borderId="10" xfId="12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top" wrapText="1"/>
    </xf>
    <xf numFmtId="0" fontId="7" fillId="0" borderId="15" xfId="0" applyFont="1" applyBorder="1" applyAlignment="1">
      <alignment vertical="top" wrapText="1"/>
    </xf>
    <xf numFmtId="0" fontId="7" fillId="0" borderId="16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Fill="1" applyBorder="1" applyAlignment="1">
      <alignment horizontal="center" vertical="top" wrapText="1"/>
    </xf>
    <xf numFmtId="0" fontId="7" fillId="0" borderId="15" xfId="0" applyFont="1" applyFill="1" applyBorder="1" applyAlignment="1">
      <alignment vertical="top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14" fillId="3" borderId="12" xfId="12" applyFont="1" applyFill="1" applyBorder="1" applyAlignment="1">
      <alignment horizontal="center" vertical="center" wrapText="1"/>
    </xf>
    <xf numFmtId="0" fontId="14" fillId="3" borderId="13" xfId="12" applyFont="1" applyFill="1" applyBorder="1" applyAlignment="1">
      <alignment horizontal="center" vertical="center" wrapText="1"/>
    </xf>
    <xf numFmtId="0" fontId="14" fillId="0" borderId="12" xfId="12" applyFont="1" applyFill="1" applyBorder="1" applyAlignment="1">
      <alignment horizontal="center" wrapText="1"/>
    </xf>
    <xf numFmtId="0" fontId="14" fillId="0" borderId="13" xfId="12" applyFont="1" applyFill="1" applyBorder="1" applyAlignment="1">
      <alignment horizontal="center" wrapText="1"/>
    </xf>
    <xf numFmtId="0" fontId="16" fillId="0" borderId="12" xfId="4" applyFont="1" applyFill="1" applyBorder="1" applyAlignment="1">
      <alignment horizontal="center" wrapText="1"/>
    </xf>
    <xf numFmtId="0" fontId="16" fillId="0" borderId="13" xfId="4" applyFont="1" applyFill="1" applyBorder="1" applyAlignment="1">
      <alignment horizontal="center" wrapText="1"/>
    </xf>
    <xf numFmtId="165" fontId="17" fillId="5" borderId="10" xfId="0" applyNumberFormat="1" applyFont="1" applyFill="1" applyBorder="1" applyAlignment="1">
      <alignment vertical="center" wrapText="1"/>
    </xf>
    <xf numFmtId="165" fontId="17" fillId="0" borderId="1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10" xfId="0" applyFont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165" fontId="17" fillId="5" borderId="20" xfId="0" applyNumberFormat="1" applyFont="1" applyFill="1" applyBorder="1" applyAlignment="1">
      <alignment vertical="center" wrapText="1"/>
    </xf>
    <xf numFmtId="165" fontId="0" fillId="0" borderId="0" xfId="0" applyNumberFormat="1"/>
    <xf numFmtId="0" fontId="18" fillId="0" borderId="12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 applyProtection="1">
      <alignment horizontal="center" vertical="center" wrapText="1"/>
      <protection locked="0"/>
    </xf>
    <xf numFmtId="14" fontId="19" fillId="0" borderId="10" xfId="0" applyNumberFormat="1" applyFont="1" applyBorder="1" applyAlignment="1" applyProtection="1">
      <alignment horizontal="center" vertical="center" wrapText="1"/>
      <protection locked="0"/>
    </xf>
    <xf numFmtId="0" fontId="19" fillId="5" borderId="10" xfId="0" applyFont="1" applyFill="1" applyBorder="1" applyAlignment="1" applyProtection="1">
      <alignment horizontal="center" vertical="center" wrapText="1"/>
      <protection locked="0"/>
    </xf>
    <xf numFmtId="0" fontId="5" fillId="5" borderId="10" xfId="0" applyFont="1" applyFill="1" applyBorder="1" applyAlignment="1">
      <alignment horizontal="center" vertical="center" wrapText="1"/>
    </xf>
    <xf numFmtId="0" fontId="20" fillId="6" borderId="10" xfId="0" applyFont="1" applyFill="1" applyBorder="1" applyAlignment="1" applyProtection="1">
      <alignment horizontal="center" vertical="center" wrapText="1"/>
    </xf>
    <xf numFmtId="0" fontId="21" fillId="5" borderId="10" xfId="0" applyFont="1" applyFill="1" applyBorder="1" applyAlignment="1" applyProtection="1">
      <alignment horizontal="center" vertical="center" wrapText="1"/>
      <protection locked="0"/>
    </xf>
    <xf numFmtId="0" fontId="22" fillId="5" borderId="10" xfId="0" applyFont="1" applyFill="1" applyBorder="1" applyAlignment="1" applyProtection="1">
      <alignment horizontal="center" vertical="center" wrapText="1"/>
      <protection locked="0"/>
    </xf>
    <xf numFmtId="0" fontId="19" fillId="3" borderId="10" xfId="0" applyFont="1" applyFill="1" applyBorder="1" applyAlignment="1" applyProtection="1">
      <alignment horizontal="center" vertical="center" wrapText="1"/>
      <protection locked="0"/>
    </xf>
    <xf numFmtId="0" fontId="24" fillId="0" borderId="10" xfId="13" applyFont="1" applyFill="1" applyBorder="1" applyAlignment="1" applyProtection="1">
      <alignment horizontal="center" vertical="center" wrapText="1"/>
      <protection locked="0"/>
    </xf>
    <xf numFmtId="0" fontId="19" fillId="5" borderId="10" xfId="0" applyNumberFormat="1" applyFont="1" applyFill="1" applyBorder="1" applyAlignment="1" applyProtection="1">
      <alignment horizontal="center" vertical="center" wrapText="1"/>
      <protection locked="0"/>
    </xf>
    <xf numFmtId="0" fontId="19" fillId="5" borderId="10" xfId="0" applyFont="1" applyFill="1" applyBorder="1" applyAlignment="1">
      <alignment horizontal="center" vertical="center" wrapText="1"/>
    </xf>
    <xf numFmtId="0" fontId="24" fillId="5" borderId="10" xfId="13" applyFont="1" applyFill="1" applyBorder="1" applyAlignment="1" applyProtection="1">
      <alignment horizontal="center" vertical="center" wrapText="1"/>
      <protection locked="0"/>
    </xf>
    <xf numFmtId="0" fontId="19" fillId="5" borderId="12" xfId="0" applyFont="1" applyFill="1" applyBorder="1" applyAlignment="1">
      <alignment horizontal="center" vertical="center" wrapText="1"/>
    </xf>
    <xf numFmtId="0" fontId="25" fillId="5" borderId="10" xfId="0" applyFont="1" applyFill="1" applyBorder="1" applyAlignment="1">
      <alignment horizontal="center" vertical="center" wrapText="1"/>
    </xf>
    <xf numFmtId="14" fontId="19" fillId="5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>
      <alignment horizontal="center"/>
    </xf>
    <xf numFmtId="0" fontId="15" fillId="0" borderId="10" xfId="0" applyFont="1" applyFill="1" applyBorder="1" applyAlignment="1">
      <alignment horizontal="left"/>
    </xf>
    <xf numFmtId="0" fontId="26" fillId="5" borderId="10" xfId="0" applyNumberFormat="1" applyFont="1" applyFill="1" applyBorder="1" applyAlignment="1" applyProtection="1">
      <alignment vertical="center" wrapText="1"/>
    </xf>
    <xf numFmtId="0" fontId="0" fillId="0" borderId="10" xfId="0" applyFill="1" applyBorder="1" applyAlignment="1">
      <alignment horizontal="center"/>
    </xf>
    <xf numFmtId="2" fontId="0" fillId="3" borderId="10" xfId="0" applyNumberFormat="1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1" fontId="12" fillId="3" borderId="10" xfId="4" applyNumberFormat="1" applyFont="1" applyFill="1" applyBorder="1" applyAlignment="1">
      <alignment horizontal="left" indent="3"/>
    </xf>
    <xf numFmtId="0" fontId="0" fillId="3" borderId="0" xfId="0" applyFill="1" applyAlignment="1">
      <alignment horizontal="center"/>
    </xf>
    <xf numFmtId="0" fontId="0" fillId="3" borderId="0" xfId="0" applyFill="1" applyBorder="1" applyAlignment="1">
      <alignment horizontal="center"/>
    </xf>
    <xf numFmtId="2" fontId="27" fillId="5" borderId="10" xfId="0" applyNumberFormat="1" applyFont="1" applyFill="1" applyBorder="1" applyAlignment="1">
      <alignment horizontal="center"/>
    </xf>
    <xf numFmtId="2" fontId="0" fillId="5" borderId="10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5" borderId="0" xfId="0" applyFill="1"/>
    <xf numFmtId="0" fontId="4" fillId="5" borderId="0" xfId="0" applyFont="1" applyFill="1" applyBorder="1" applyAlignment="1">
      <alignment horizontal="center"/>
    </xf>
    <xf numFmtId="0" fontId="5" fillId="5" borderId="0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/>
    </xf>
    <xf numFmtId="0" fontId="7" fillId="5" borderId="4" xfId="0" applyFont="1" applyFill="1" applyBorder="1" applyAlignment="1">
      <alignment horizontal="center" vertical="top" wrapText="1"/>
    </xf>
    <xf numFmtId="0" fontId="6" fillId="5" borderId="12" xfId="0" applyFont="1" applyFill="1" applyBorder="1" applyAlignment="1">
      <alignment horizontal="center" vertical="top" wrapText="1"/>
    </xf>
    <xf numFmtId="0" fontId="6" fillId="5" borderId="13" xfId="0" applyFont="1" applyFill="1" applyBorder="1" applyAlignment="1">
      <alignment horizontal="center" vertical="top" wrapText="1"/>
    </xf>
    <xf numFmtId="0" fontId="9" fillId="5" borderId="13" xfId="4" applyFont="1" applyFill="1" applyBorder="1" applyAlignment="1">
      <alignment horizontal="center" wrapText="1"/>
    </xf>
    <xf numFmtId="2" fontId="7" fillId="5" borderId="10" xfId="0" applyNumberFormat="1" applyFont="1" applyFill="1" applyBorder="1" applyAlignment="1">
      <alignment horizontal="center"/>
    </xf>
    <xf numFmtId="1" fontId="7" fillId="5" borderId="10" xfId="0" applyNumberFormat="1" applyFont="1" applyFill="1" applyBorder="1" applyAlignment="1">
      <alignment horizontal="center" vertical="top"/>
    </xf>
    <xf numFmtId="3" fontId="7" fillId="5" borderId="10" xfId="0" applyNumberFormat="1" applyFont="1" applyFill="1" applyBorder="1" applyAlignment="1">
      <alignment horizontal="center" vertical="center"/>
    </xf>
    <xf numFmtId="164" fontId="7" fillId="5" borderId="10" xfId="0" applyNumberFormat="1" applyFont="1" applyFill="1" applyBorder="1" applyAlignment="1">
      <alignment horizontal="center" vertical="center"/>
    </xf>
    <xf numFmtId="3" fontId="0" fillId="5" borderId="0" xfId="0" applyNumberFormat="1" applyFill="1"/>
    <xf numFmtId="0" fontId="9" fillId="0" borderId="10" xfId="4" applyFont="1" applyFill="1" applyBorder="1" applyAlignment="1">
      <alignment horizontal="center" wrapText="1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14" fillId="3" borderId="12" xfId="12" applyFont="1" applyFill="1" applyBorder="1" applyAlignment="1">
      <alignment horizontal="center" vertical="center" wrapText="1"/>
    </xf>
    <xf numFmtId="0" fontId="14" fillId="3" borderId="13" xfId="12" applyFont="1" applyFill="1" applyBorder="1" applyAlignment="1">
      <alignment horizontal="center" vertical="center" wrapText="1"/>
    </xf>
    <xf numFmtId="0" fontId="14" fillId="0" borderId="12" xfId="12" applyFont="1" applyFill="1" applyBorder="1" applyAlignment="1">
      <alignment horizontal="center" wrapText="1"/>
    </xf>
    <xf numFmtId="0" fontId="14" fillId="0" borderId="13" xfId="12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7" fillId="0" borderId="14" xfId="0" applyFont="1" applyBorder="1" applyAlignment="1">
      <alignment horizontal="center" vertical="top" wrapText="1"/>
    </xf>
    <xf numFmtId="0" fontId="7" fillId="0" borderId="15" xfId="0" applyFont="1" applyBorder="1" applyAlignment="1">
      <alignment vertical="top" wrapText="1"/>
    </xf>
    <xf numFmtId="0" fontId="7" fillId="0" borderId="16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4" xfId="0" applyFont="1" applyFill="1" applyBorder="1" applyAlignment="1">
      <alignment horizontal="center" vertical="top" wrapText="1"/>
    </xf>
    <xf numFmtId="0" fontId="7" fillId="0" borderId="14" xfId="0" applyFont="1" applyFill="1" applyBorder="1" applyAlignment="1">
      <alignment horizontal="center" vertical="top" wrapText="1"/>
    </xf>
    <xf numFmtId="0" fontId="7" fillId="0" borderId="15" xfId="0" applyFont="1" applyFill="1" applyBorder="1" applyAlignment="1">
      <alignment vertical="top" wrapText="1"/>
    </xf>
    <xf numFmtId="0" fontId="6" fillId="0" borderId="12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9" fillId="0" borderId="12" xfId="4" applyFont="1" applyFill="1" applyBorder="1" applyAlignment="1">
      <alignment horizontal="center" wrapText="1"/>
    </xf>
    <xf numFmtId="0" fontId="9" fillId="0" borderId="13" xfId="4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/>
    </xf>
    <xf numFmtId="0" fontId="13" fillId="3" borderId="10" xfId="12" applyFont="1" applyFill="1" applyBorder="1" applyAlignment="1">
      <alignment horizontal="center" vertical="center" wrapText="1"/>
    </xf>
  </cellXfs>
  <cellStyles count="14">
    <cellStyle name="Гиперссылка" xfId="13" builtinId="8"/>
    <cellStyle name="Обычный" xfId="0" builtinId="0"/>
    <cellStyle name="Обычный 10" xfId="1"/>
    <cellStyle name="Обычный 11" xfId="2"/>
    <cellStyle name="Обычный 12" xfId="3"/>
    <cellStyle name="Обычный 2" xfId="4"/>
    <cellStyle name="Обычный 3" xfId="5"/>
    <cellStyle name="Обычный 4" xfId="6"/>
    <cellStyle name="Обычный 5" xfId="7"/>
    <cellStyle name="Обычный 5 2" xfId="12"/>
    <cellStyle name="Обычный 6" xfId="8"/>
    <cellStyle name="Обычный 7" xfId="9"/>
    <cellStyle name="Обычный 8" xfId="10"/>
    <cellStyle name="Обычный 9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revisionHeaders" Target="revisions/revisionHeaders.xml"/><Relationship Id="rId2" Type="http://schemas.openxmlformats.org/officeDocument/2006/relationships/worksheet" Target="worksheets/sheet2.xml"/><Relationship Id="rId16" Type="http://schemas.openxmlformats.org/officeDocument/2006/relationships/usernames" Target="revisions/userNam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653" Type="http://schemas.openxmlformats.org/officeDocument/2006/relationships/revisionLog" Target="revisionLog2.xml"/><Relationship Id="rId649" Type="http://schemas.openxmlformats.org/officeDocument/2006/relationships/revisionLog" Target="revisionLog11.xml"/><Relationship Id="rId652" Type="http://schemas.openxmlformats.org/officeDocument/2006/relationships/revisionLog" Target="revisionLog1.xml"/><Relationship Id="rId648" Type="http://schemas.openxmlformats.org/officeDocument/2006/relationships/revisionLog" Target="revisionLog24.xml"/><Relationship Id="rId651" Type="http://schemas.openxmlformats.org/officeDocument/2006/relationships/revisionLog" Target="revisionLog12.xml"/><Relationship Id="rId647" Type="http://schemas.openxmlformats.org/officeDocument/2006/relationships/revisionLog" Target="revisionLog23.xml"/><Relationship Id="rId650" Type="http://schemas.openxmlformats.org/officeDocument/2006/relationships/revisionLog" Target="revisionLog12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2E8FC849-4E63-4B29-88E4-8E327B912EA7}" diskRevisions="1" revisionId="36048" version="2" protected="1">
  <header guid="{03FD6E30-6092-4818-AC77-AB142C23F55C}" dateTime="2016-12-06T13:19:52" maxSheetId="12" userName="Марат Сайбулаевич Мусаев" r:id="rId647">
    <sheetIdMap count="11">
      <sheetId val="5"/>
      <sheetId val="2"/>
      <sheetId val="1"/>
      <sheetId val="3"/>
      <sheetId val="4"/>
      <sheetId val="6"/>
      <sheetId val="7"/>
      <sheetId val="8"/>
      <sheetId val="9"/>
      <sheetId val="10"/>
      <sheetId val="11"/>
    </sheetIdMap>
  </header>
  <header guid="{5920C34A-79CB-4CCF-8B82-6404DD04F2DB}" dateTime="2016-12-08T11:03:12" maxSheetId="12" userName="Марат Сайбулаевич Мусаев" r:id="rId648" minRId="35922" maxRId="35935">
    <sheetIdMap count="11">
      <sheetId val="5"/>
      <sheetId val="2"/>
      <sheetId val="1"/>
      <sheetId val="3"/>
      <sheetId val="4"/>
      <sheetId val="6"/>
      <sheetId val="7"/>
      <sheetId val="8"/>
      <sheetId val="9"/>
      <sheetId val="10"/>
      <sheetId val="11"/>
    </sheetIdMap>
  </header>
  <header guid="{BC9C2A43-E5EF-4936-80D7-05F3D731186E}" dateTime="2016-12-29T10:57:52" maxSheetId="12" userName="пк28" r:id="rId649" minRId="35936" maxRId="35953">
    <sheetIdMap count="11">
      <sheetId val="5"/>
      <sheetId val="2"/>
      <sheetId val="1"/>
      <sheetId val="3"/>
      <sheetId val="4"/>
      <sheetId val="6"/>
      <sheetId val="7"/>
      <sheetId val="8"/>
      <sheetId val="9"/>
      <sheetId val="10"/>
      <sheetId val="11"/>
    </sheetIdMap>
  </header>
  <header guid="{C5DA793C-A487-4624-AC3F-725191A71CB9}" dateTime="2016-12-29T10:59:21" maxSheetId="12" userName="пк28" r:id="rId650" minRId="35961" maxRId="35966">
    <sheetIdMap count="11">
      <sheetId val="5"/>
      <sheetId val="2"/>
      <sheetId val="1"/>
      <sheetId val="3"/>
      <sheetId val="4"/>
      <sheetId val="6"/>
      <sheetId val="7"/>
      <sheetId val="8"/>
      <sheetId val="9"/>
      <sheetId val="10"/>
      <sheetId val="11"/>
    </sheetIdMap>
  </header>
  <header guid="{884E0223-DF5A-4D62-B484-A363FAA921FE}" dateTime="2016-12-29T11:03:05" maxSheetId="12" userName="пк28" r:id="rId651" minRId="35967" maxRId="35994">
    <sheetIdMap count="11">
      <sheetId val="5"/>
      <sheetId val="2"/>
      <sheetId val="1"/>
      <sheetId val="3"/>
      <sheetId val="4"/>
      <sheetId val="6"/>
      <sheetId val="7"/>
      <sheetId val="8"/>
      <sheetId val="9"/>
      <sheetId val="10"/>
      <sheetId val="11"/>
    </sheetIdMap>
  </header>
  <header guid="{3DF060A6-A688-4F00-AF00-95E2CA7E77C9}" dateTime="2016-12-29T16:17:29" maxSheetId="12" userName="пк28" r:id="rId652" minRId="35995" maxRId="36034">
    <sheetIdMap count="11">
      <sheetId val="5"/>
      <sheetId val="2"/>
      <sheetId val="1"/>
      <sheetId val="3"/>
      <sheetId val="4"/>
      <sheetId val="6"/>
      <sheetId val="7"/>
      <sheetId val="8"/>
      <sheetId val="9"/>
      <sheetId val="10"/>
      <sheetId val="11"/>
    </sheetIdMap>
  </header>
  <header guid="{2E8FC849-4E63-4B29-88E4-8E327B912EA7}" dateTime="2016-12-29T16:21:31" maxSheetId="12" userName="Гасан Муртазалиевич Магомедов" r:id="rId653">
    <sheetIdMap count="11">
      <sheetId val="5"/>
      <sheetId val="2"/>
      <sheetId val="1"/>
      <sheetId val="3"/>
      <sheetId val="4"/>
      <sheetId val="6"/>
      <sheetId val="7"/>
      <sheetId val="8"/>
      <sheetId val="9"/>
      <sheetId val="10"/>
      <sheetId val="1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>
  <rcc rId="35995" sId="4" numFmtId="4">
    <oc r="D193">
      <v>14</v>
    </oc>
    <nc r="D193">
      <v>15</v>
    </nc>
  </rcc>
  <rcc rId="35996" sId="4" numFmtId="4">
    <oc r="E193">
      <v>140</v>
    </oc>
    <nc r="E193">
      <v>153</v>
    </nc>
  </rcc>
  <rcc rId="35997" sId="4" numFmtId="4">
    <oc r="F193">
      <v>4</v>
    </oc>
    <nc r="F193">
      <v>5</v>
    </nc>
  </rcc>
  <rcc rId="35998" sId="4" numFmtId="4">
    <oc r="G193">
      <v>47</v>
    </oc>
    <nc r="G193">
      <v>61</v>
    </nc>
  </rcc>
  <rcc rId="35999" sId="4" numFmtId="4">
    <oc r="D29">
      <v>25</v>
    </oc>
    <nc r="D29">
      <v>26</v>
    </nc>
  </rcc>
  <rcc rId="36000" sId="4" numFmtId="4">
    <oc r="E29">
      <v>281</v>
    </oc>
    <nc r="E29">
      <v>286</v>
    </nc>
  </rcc>
  <rcc rId="36001" sId="4" numFmtId="4">
    <oc r="F29">
      <v>13</v>
    </oc>
    <nc r="F29">
      <v>14</v>
    </nc>
  </rcc>
  <rcc rId="36002" sId="4" numFmtId="4">
    <oc r="G29">
      <v>169</v>
    </oc>
    <nc r="G29">
      <v>174</v>
    </nc>
  </rcc>
  <rcc rId="36003" sId="4" numFmtId="4">
    <oc r="D30">
      <v>23</v>
    </oc>
    <nc r="D30">
      <v>24</v>
    </nc>
  </rcc>
  <rcc rId="36004" sId="4" numFmtId="4">
    <oc r="E30">
      <v>304</v>
    </oc>
    <nc r="E30">
      <v>312</v>
    </nc>
  </rcc>
  <rcc rId="36005" sId="4" numFmtId="4">
    <oc r="F30">
      <v>12</v>
    </oc>
    <nc r="F30">
      <v>13</v>
    </nc>
  </rcc>
  <rcc rId="36006" sId="4" numFmtId="4">
    <oc r="G30">
      <v>160</v>
    </oc>
    <nc r="G30">
      <v>168</v>
    </nc>
  </rcc>
  <rcc rId="36007" sId="4" numFmtId="4">
    <oc r="D38">
      <v>32</v>
    </oc>
    <nc r="D38">
      <v>33</v>
    </nc>
  </rcc>
  <rcc rId="36008" sId="4" numFmtId="4">
    <oc r="E38">
      <v>224</v>
    </oc>
    <nc r="E38">
      <v>238</v>
    </nc>
  </rcc>
  <rcc rId="36009" sId="4" numFmtId="4">
    <oc r="F38">
      <v>5</v>
    </oc>
    <nc r="F38">
      <v>6</v>
    </nc>
  </rcc>
  <rcc rId="36010" sId="4" numFmtId="4">
    <oc r="G38">
      <v>48</v>
    </oc>
    <nc r="G38">
      <v>62</v>
    </nc>
  </rcc>
  <rcc rId="36011" sId="4" numFmtId="4">
    <oc r="D166">
      <v>15</v>
    </oc>
    <nc r="D166">
      <v>21</v>
    </nc>
  </rcc>
  <rcc rId="36012" sId="4" numFmtId="4">
    <oc r="E166">
      <v>156</v>
    </oc>
    <nc r="E166">
      <v>193</v>
    </nc>
  </rcc>
  <rcc rId="36013" sId="4" numFmtId="4">
    <oc r="F166">
      <v>4</v>
    </oc>
    <nc r="F166">
      <v>10</v>
    </nc>
  </rcc>
  <rcc rId="36014" sId="4" numFmtId="4">
    <oc r="G166">
      <v>77</v>
    </oc>
    <nc r="G166">
      <v>114</v>
    </nc>
  </rcc>
  <rcc rId="36015" sId="4" numFmtId="4">
    <oc r="D119">
      <v>5</v>
    </oc>
    <nc r="D119">
      <v>6</v>
    </nc>
  </rcc>
  <rcc rId="36016" sId="4" numFmtId="4">
    <oc r="E119">
      <v>19</v>
    </oc>
    <nc r="E119">
      <v>22</v>
    </nc>
  </rcc>
  <rcc rId="36017" sId="4" numFmtId="4">
    <oc r="F119">
      <v>4</v>
    </oc>
    <nc r="F119">
      <v>5</v>
    </nc>
  </rcc>
  <rcc rId="36018" sId="4" numFmtId="4">
    <oc r="G119">
      <v>14</v>
    </oc>
    <nc r="G119">
      <v>17</v>
    </nc>
  </rcc>
  <rcc rId="36019" sId="4" numFmtId="4">
    <oc r="D127">
      <v>11</v>
    </oc>
    <nc r="D127">
      <v>12</v>
    </nc>
  </rcc>
  <rcc rId="36020" sId="4" numFmtId="4">
    <oc r="E127">
      <v>73.5</v>
    </oc>
    <nc r="E127">
      <v>88.5</v>
    </nc>
  </rcc>
  <rcc rId="36021" sId="4" numFmtId="4">
    <oc r="F127">
      <v>8</v>
    </oc>
    <nc r="F127">
      <v>9</v>
    </nc>
  </rcc>
  <rcc rId="36022" sId="4" numFmtId="4">
    <oc r="G127">
      <v>68.5</v>
    </oc>
    <nc r="G127">
      <v>83.5</v>
    </nc>
  </rcc>
  <rcc rId="36023" sId="4" numFmtId="4">
    <oc r="D31">
      <v>5</v>
    </oc>
    <nc r="D31">
      <v>9</v>
    </nc>
  </rcc>
  <rcc rId="36024" sId="4" numFmtId="4">
    <oc r="E31">
      <v>53</v>
    </oc>
    <nc r="E31">
      <v>73</v>
    </nc>
  </rcc>
  <rcc rId="36025" sId="4" numFmtId="4">
    <oc r="F31">
      <v>4</v>
    </oc>
    <nc r="F31">
      <v>8</v>
    </nc>
  </rcc>
  <rcc rId="36026" sId="4" numFmtId="4">
    <oc r="G31">
      <v>48</v>
    </oc>
    <nc r="G31">
      <v>68</v>
    </nc>
  </rcc>
  <rcc rId="36027" sId="4" numFmtId="4">
    <oc r="D177">
      <v>9</v>
    </oc>
    <nc r="D177">
      <v>10</v>
    </nc>
  </rcc>
  <rcc rId="36028" sId="4" numFmtId="4">
    <oc r="E177">
      <v>82</v>
    </oc>
    <nc r="E177">
      <v>97</v>
    </nc>
  </rcc>
  <rcc rId="36029" sId="4" numFmtId="4">
    <oc r="F177">
      <v>3</v>
    </oc>
    <nc r="F177">
      <v>4</v>
    </nc>
  </rcc>
  <rcc rId="36030" sId="4" numFmtId="4">
    <oc r="G177">
      <v>25</v>
    </oc>
    <nc r="G177">
      <v>40</v>
    </nc>
  </rcc>
  <rcc rId="36031" sId="4" numFmtId="4">
    <oc r="D106">
      <v>39</v>
    </oc>
    <nc r="D106">
      <v>47</v>
    </nc>
  </rcc>
  <rcc rId="36032" sId="4" numFmtId="4">
    <oc r="E106">
      <v>266</v>
    </oc>
    <nc r="E106">
      <v>302</v>
    </nc>
  </rcc>
  <rcc rId="36033" sId="4" numFmtId="4">
    <oc r="F106">
      <v>25</v>
    </oc>
    <nc r="F106">
      <v>33</v>
    </nc>
  </rcc>
  <rcc rId="36034" sId="4" numFmtId="4">
    <oc r="G106">
      <v>179</v>
    </oc>
    <nc r="G106">
      <v>215</v>
    </nc>
  </rcc>
  <rcv guid="{86462F47-30CD-4D77-8883-003B13E6B20D}" action="delete"/>
  <rdn rId="0" localSheetId="2" customView="1" name="Z_86462F47_30CD_4D77_8883_003B13E6B20D_.wvu.FilterData" hidden="1" oldHidden="1">
    <formula>'Ноябрь 2013г'!$C$21:$C$131</formula>
    <oldFormula>'Ноябрь 2013г'!$C$21:$C$131</oldFormula>
  </rdn>
  <rdn rId="0" localSheetId="1" customView="1" name="Z_86462F47_30CD_4D77_8883_003B13E6B20D_.wvu.FilterData" hidden="1" oldHidden="1">
    <formula>'нояб 2016г'!$C$21:$C$244</formula>
    <oldFormula>'нояб 2016г'!$C$21:$C$244</oldFormula>
  </rdn>
  <rdn rId="0" localSheetId="3" customView="1" name="Z_86462F47_30CD_4D77_8883_003B13E6B20D_.wvu.Rows" hidden="1" oldHidden="1">
    <formula>'по 6-10'!$2:$12</formula>
    <oldFormula>'по 6-10'!$2:$12</oldFormula>
  </rdn>
  <rdn rId="0" localSheetId="3" customView="1" name="Z_86462F47_30CD_4D77_8883_003B13E6B20D_.wvu.FilterData" hidden="1" oldHidden="1">
    <formula>'по 6-10'!$C$21:$C$130</formula>
    <oldFormula>'по 6-10'!$C$21:$C$130</oldFormula>
  </rdn>
  <rdn rId="0" localSheetId="4" customView="1" name="Z_86462F47_30CD_4D77_8883_003B13E6B20D_.wvu.Rows" hidden="1" oldHidden="1">
    <formula>'по 0,4'!$2:$12</formula>
    <oldFormula>'по 0,4'!$2:$12</oldFormula>
  </rdn>
  <rdn rId="0" localSheetId="4" customView="1" name="Z_86462F47_30CD_4D77_8883_003B13E6B20D_.wvu.FilterData" hidden="1" oldHidden="1">
    <formula>'по 0,4'!$C$18:$C$127</formula>
    <oldFormula>'по 0,4'!$C$18:$C$127</oldFormula>
  </rdn>
  <rdn rId="0" localSheetId="10" customView="1" name="Z_86462F47_30CD_4D77_8883_003B13E6B20D_.wvu.FilterData" hidden="1" oldHidden="1">
    <formula>Лист6!$A$1:$O$1</formula>
    <oldFormula>Лист6!$A$1:$O$1</oldFormula>
  </rdn>
  <rcv guid="{86462F47-30CD-4D77-8883-003B13E6B20D}" action="add"/>
</revisions>
</file>

<file path=xl/revisions/revisionLog11.xml><?xml version="1.0" encoding="utf-8"?>
<revisions xmlns="http://schemas.openxmlformats.org/spreadsheetml/2006/main" xmlns:r="http://schemas.openxmlformats.org/officeDocument/2006/relationships">
  <rcc rId="35936" sId="4" numFmtId="4">
    <oc r="D105">
      <v>20</v>
    </oc>
    <nc r="D105">
      <v>23</v>
    </nc>
  </rcc>
  <rcc rId="35937" sId="4" numFmtId="4">
    <oc r="E105">
      <v>229</v>
    </oc>
    <nc r="E105">
      <v>245</v>
    </nc>
  </rcc>
  <rcc rId="35938" sId="4" numFmtId="4">
    <oc r="D43">
      <v>48</v>
    </oc>
    <nc r="D43">
      <v>51</v>
    </nc>
  </rcc>
  <rcc rId="35939" sId="4" numFmtId="4">
    <oc r="E43">
      <v>404</v>
    </oc>
    <nc r="E43">
      <v>419</v>
    </nc>
  </rcc>
  <rcc rId="35940" sId="4" numFmtId="4">
    <oc r="F43">
      <v>14</v>
    </oc>
    <nc r="F43">
      <v>40</v>
    </nc>
  </rcc>
  <rcc rId="35941" sId="4" numFmtId="4">
    <oc r="G43">
      <v>100</v>
    </oc>
    <nc r="G43">
      <v>350</v>
    </nc>
  </rcc>
  <rcc rId="35942" sId="4" numFmtId="4">
    <oc r="D226">
      <v>2</v>
    </oc>
    <nc r="D226">
      <v>5</v>
    </nc>
  </rcc>
  <rcc rId="35943" sId="4" numFmtId="4">
    <oc r="E226">
      <v>35</v>
    </oc>
    <nc r="E226">
      <v>80</v>
    </nc>
  </rcc>
  <rcc rId="35944" sId="4" numFmtId="4">
    <oc r="F226">
      <v>1</v>
    </oc>
    <nc r="F226">
      <v>5</v>
    </nc>
  </rcc>
  <rcc rId="35945" sId="4" numFmtId="4">
    <oc r="G226">
      <v>15</v>
    </oc>
    <nc r="G226">
      <v>80</v>
    </nc>
  </rcc>
  <rcc rId="35946" sId="4" numFmtId="4">
    <nc r="D209">
      <v>1</v>
    </nc>
  </rcc>
  <rcc rId="35947" sId="4" numFmtId="4">
    <nc r="E209">
      <v>15</v>
    </nc>
  </rcc>
  <rcc rId="35948" sId="4" numFmtId="4">
    <nc r="F209">
      <v>1</v>
    </nc>
  </rcc>
  <rcc rId="35949" sId="4" numFmtId="4">
    <nc r="G209">
      <v>15</v>
    </nc>
  </rcc>
  <rcc rId="35950" sId="4" numFmtId="4">
    <oc r="D101">
      <v>40</v>
    </oc>
    <nc r="D101">
      <v>41</v>
    </nc>
  </rcc>
  <rcc rId="35951" sId="4" numFmtId="4">
    <oc r="E101">
      <f>458+57</f>
    </oc>
    <nc r="E101">
      <v>518</v>
    </nc>
  </rcc>
  <rcc rId="35952" sId="4" numFmtId="4">
    <oc r="F101">
      <v>8</v>
    </oc>
    <nc r="F101">
      <v>35</v>
    </nc>
  </rcc>
  <rcc rId="35953" sId="4" numFmtId="4">
    <oc r="G101">
      <v>71</v>
    </oc>
    <nc r="G101">
      <v>402</v>
    </nc>
  </rcc>
  <rdn rId="0" localSheetId="2" customView="1" name="Z_86462F47_30CD_4D77_8883_003B13E6B20D_.wvu.FilterData" hidden="1" oldHidden="1">
    <formula>'Ноябрь 2013г'!$C$21:$C$131</formula>
  </rdn>
  <rdn rId="0" localSheetId="1" customView="1" name="Z_86462F47_30CD_4D77_8883_003B13E6B20D_.wvu.FilterData" hidden="1" oldHidden="1">
    <formula>'нояб 2016г'!$C$21:$C$244</formula>
  </rdn>
  <rdn rId="0" localSheetId="3" customView="1" name="Z_86462F47_30CD_4D77_8883_003B13E6B20D_.wvu.Rows" hidden="1" oldHidden="1">
    <formula>'по 6-10'!$2:$12</formula>
  </rdn>
  <rdn rId="0" localSheetId="3" customView="1" name="Z_86462F47_30CD_4D77_8883_003B13E6B20D_.wvu.FilterData" hidden="1" oldHidden="1">
    <formula>'по 6-10'!$C$21:$C$130</formula>
  </rdn>
  <rdn rId="0" localSheetId="4" customView="1" name="Z_86462F47_30CD_4D77_8883_003B13E6B20D_.wvu.Rows" hidden="1" oldHidden="1">
    <formula>'по 0,4'!$2:$12</formula>
  </rdn>
  <rdn rId="0" localSheetId="4" customView="1" name="Z_86462F47_30CD_4D77_8883_003B13E6B20D_.wvu.FilterData" hidden="1" oldHidden="1">
    <formula>'по 0,4'!$C$18:$C$127</formula>
  </rdn>
  <rdn rId="0" localSheetId="10" customView="1" name="Z_86462F47_30CD_4D77_8883_003B13E6B20D_.wvu.FilterData" hidden="1" oldHidden="1">
    <formula>Лист6!$A$1:$O$1</formula>
  </rdn>
  <rcv guid="{86462F47-30CD-4D77-8883-003B13E6B20D}" action="add"/>
</revisions>
</file>

<file path=xl/revisions/revisionLog12.xml><?xml version="1.0" encoding="utf-8"?>
<revisions xmlns="http://schemas.openxmlformats.org/spreadsheetml/2006/main" xmlns:r="http://schemas.openxmlformats.org/officeDocument/2006/relationships">
  <rcc rId="35967" sId="4" numFmtId="4">
    <oc r="D226">
      <v>5</v>
    </oc>
    <nc r="D226">
      <v>6</v>
    </nc>
  </rcc>
  <rcc rId="35968" sId="4" numFmtId="4">
    <oc r="E226">
      <v>80</v>
    </oc>
    <nc r="E226">
      <v>92</v>
    </nc>
  </rcc>
  <rcc rId="35969" sId="4" numFmtId="4">
    <oc r="D40">
      <v>25</v>
    </oc>
    <nc r="D40">
      <v>26</v>
    </nc>
  </rcc>
  <rcc rId="35970" sId="4" numFmtId="4">
    <oc r="E40">
      <v>133</v>
    </oc>
    <nc r="E40">
      <v>138</v>
    </nc>
  </rcc>
  <rcc rId="35971" sId="3" numFmtId="4">
    <oc r="D43">
      <v>4</v>
    </oc>
    <nc r="D43">
      <v>5</v>
    </nc>
  </rcc>
  <rcc rId="35972" sId="3" numFmtId="4">
    <oc r="E43">
      <v>365</v>
    </oc>
    <nc r="E43">
      <v>370</v>
    </nc>
  </rcc>
  <rcc rId="35973" sId="4" numFmtId="4">
    <oc r="F40">
      <v>11</v>
    </oc>
    <nc r="F40">
      <v>20</v>
    </nc>
  </rcc>
  <rcc rId="35974" sId="4" numFmtId="4">
    <oc r="G40">
      <v>66</v>
    </oc>
    <nc r="G40">
      <v>102</v>
    </nc>
  </rcc>
  <rcc rId="35975" sId="4" numFmtId="4">
    <oc r="D90">
      <v>9</v>
    </oc>
    <nc r="D90">
      <v>11</v>
    </nc>
  </rcc>
  <rcc rId="35976" sId="4" numFmtId="4">
    <oc r="E90">
      <v>74</v>
    </oc>
    <nc r="E90">
      <v>93</v>
    </nc>
  </rcc>
  <rcc rId="35977" sId="4" numFmtId="4">
    <oc r="F90">
      <v>5</v>
    </oc>
    <nc r="F90">
      <v>9</v>
    </nc>
  </rcc>
  <rcc rId="35978" sId="4" numFmtId="4">
    <oc r="G90">
      <v>56</v>
    </oc>
    <nc r="G90">
      <v>80</v>
    </nc>
  </rcc>
  <rcc rId="35979" sId="3" numFmtId="4">
    <oc r="D93">
      <v>4</v>
    </oc>
    <nc r="D93">
      <v>5</v>
    </nc>
  </rcc>
  <rcc rId="35980" sId="3" numFmtId="4">
    <oc r="E93">
      <v>128</v>
    </oc>
    <nc r="E93">
      <v>143</v>
    </nc>
  </rcc>
  <rcc rId="35981" sId="3" numFmtId="4">
    <oc r="F93">
      <v>1</v>
    </oc>
    <nc r="F93">
      <v>2</v>
    </nc>
  </rcc>
  <rcc rId="35982" sId="3" numFmtId="4">
    <oc r="G93">
      <v>13</v>
    </oc>
    <nc r="G93">
      <v>28</v>
    </nc>
  </rcc>
  <rcc rId="35983" sId="4" numFmtId="4">
    <oc r="D69">
      <v>9</v>
    </oc>
    <nc r="D69">
      <v>19</v>
    </nc>
  </rcc>
  <rcc rId="35984" sId="4" numFmtId="4">
    <oc r="E69">
      <v>70</v>
    </oc>
    <nc r="E69">
      <v>112</v>
    </nc>
  </rcc>
  <rcc rId="35985" sId="4" numFmtId="4">
    <oc r="F69">
      <v>8</v>
    </oc>
    <nc r="F69">
      <v>15</v>
    </nc>
  </rcc>
  <rcc rId="35986" sId="4" numFmtId="4">
    <oc r="G69">
      <v>60</v>
    </oc>
    <nc r="G69">
      <v>87</v>
    </nc>
  </rcc>
  <rcc rId="35987" sId="4" numFmtId="4">
    <oc r="D125">
      <v>3</v>
    </oc>
    <nc r="D125">
      <v>7</v>
    </nc>
  </rcc>
  <rcc rId="35988" sId="4" numFmtId="4">
    <oc r="E125">
      <v>9</v>
    </oc>
    <nc r="E125">
      <v>17</v>
    </nc>
  </rcc>
  <rcc rId="35989" sId="4" numFmtId="4">
    <oc r="F125">
      <v>3</v>
    </oc>
    <nc r="F125">
      <v>7</v>
    </nc>
  </rcc>
  <rcc rId="35990" sId="4" numFmtId="4">
    <oc r="G125">
      <v>9</v>
    </oc>
    <nc r="G125">
      <v>17</v>
    </nc>
  </rcc>
  <rcc rId="35991" sId="4" numFmtId="4">
    <oc r="D124">
      <v>6</v>
    </oc>
    <nc r="D124">
      <v>10</v>
    </nc>
  </rcc>
  <rcc rId="35992" sId="4" numFmtId="4">
    <oc r="E124">
      <v>18</v>
    </oc>
    <nc r="E124">
      <v>28</v>
    </nc>
  </rcc>
  <rcc rId="35993" sId="4" numFmtId="4">
    <oc r="F124">
      <v>1</v>
    </oc>
    <nc r="F124">
      <v>10</v>
    </nc>
  </rcc>
  <rcc rId="35994" sId="4" numFmtId="4">
    <oc r="G124">
      <v>5</v>
    </oc>
    <nc r="G124">
      <v>28</v>
    </nc>
  </rcc>
</revisions>
</file>

<file path=xl/revisions/revisionLog121.xml><?xml version="1.0" encoding="utf-8"?>
<revisions xmlns="http://schemas.openxmlformats.org/spreadsheetml/2006/main" xmlns:r="http://schemas.openxmlformats.org/officeDocument/2006/relationships">
  <rcc rId="35961" sId="3" numFmtId="4">
    <oc r="D104">
      <v>14</v>
    </oc>
    <nc r="D104">
      <v>15</v>
    </nc>
  </rcc>
  <rcc rId="35962" sId="3" numFmtId="4">
    <oc r="E104">
      <f>1566+380</f>
    </oc>
    <nc r="E104">
      <v>1958</v>
    </nc>
  </rcc>
  <rcc rId="35963" sId="4" numFmtId="4">
    <oc r="D101">
      <v>41</v>
    </oc>
    <nc r="D101">
      <v>42</v>
    </nc>
  </rcc>
  <rcc rId="35964" sId="4" numFmtId="4">
    <oc r="E101">
      <v>518</v>
    </oc>
    <nc r="E101">
      <v>528</v>
    </nc>
  </rcc>
  <rcc rId="35965" sId="4" numFmtId="4">
    <oc r="D114">
      <v>7</v>
    </oc>
    <nc r="D114">
      <v>8</v>
    </nc>
  </rcc>
  <rcc rId="35966" sId="4" numFmtId="4">
    <oc r="E114">
      <v>80</v>
    </oc>
    <nc r="E114">
      <v>93</v>
    </nc>
  </rcc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D735A0E3-67D4-4A47-94B7-B543B7FA080E}" action="delete"/>
  <rdn rId="0" localSheetId="2" customView="1" name="Z_D735A0E3_67D4_4A47_94B7_B543B7FA080E_.wvu.FilterData" hidden="1" oldHidden="1">
    <formula>'Ноябрь 2013г'!$C$21:$C$131</formula>
    <oldFormula>'Ноябрь 2013г'!$C$21:$C$131</oldFormula>
  </rdn>
  <rdn rId="0" localSheetId="1" customView="1" name="Z_D735A0E3_67D4_4A47_94B7_B543B7FA080E_.wvu.FilterData" hidden="1" oldHidden="1">
    <formula>'нояб 2016г'!$C$21:$C$244</formula>
    <oldFormula>'нояб 2016г'!$C$21:$C$244</oldFormula>
  </rdn>
  <rdn rId="0" localSheetId="3" customView="1" name="Z_D735A0E3_67D4_4A47_94B7_B543B7FA080E_.wvu.Rows" hidden="1" oldHidden="1">
    <formula>'по 6-10'!$2:$12</formula>
    <oldFormula>'по 6-10'!$2:$12</oldFormula>
  </rdn>
  <rdn rId="0" localSheetId="3" customView="1" name="Z_D735A0E3_67D4_4A47_94B7_B543B7FA080E_.wvu.FilterData" hidden="1" oldHidden="1">
    <formula>'по 6-10'!$C$21:$C$130</formula>
    <oldFormula>'по 6-10'!$C$21:$C$130</oldFormula>
  </rdn>
  <rdn rId="0" localSheetId="4" customView="1" name="Z_D735A0E3_67D4_4A47_94B7_B543B7FA080E_.wvu.Rows" hidden="1" oldHidden="1">
    <formula>'по 0,4'!$2:$12</formula>
    <oldFormula>'по 0,4'!$2:$12</oldFormula>
  </rdn>
  <rdn rId="0" localSheetId="4" customView="1" name="Z_D735A0E3_67D4_4A47_94B7_B543B7FA080E_.wvu.FilterData" hidden="1" oldHidden="1">
    <formula>'по 0,4'!$C$18:$C$127</formula>
    <oldFormula>'по 0,4'!$C$18:$C$127</oldFormula>
  </rdn>
  <rdn rId="0" localSheetId="10" customView="1" name="Z_D735A0E3_67D4_4A47_94B7_B543B7FA080E_.wvu.FilterData" hidden="1" oldHidden="1">
    <formula>Лист6!$A$1:$O$1</formula>
    <oldFormula>Лист6!$A$1:$O$1</oldFormula>
  </rdn>
  <rcv guid="{D735A0E3-67D4-4A47-94B7-B543B7FA080E}" action="add"/>
</revisions>
</file>

<file path=xl/revisions/revisionLog2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dn rId="0" localSheetId="2" customView="1" name="Z_D916705D_5F60_466F_8EBC_00890A40BBF6_.wvu.FilterData" hidden="1" oldHidden="1">
    <formula>'Ноябрь 2013г'!$C$21:$C$131</formula>
  </rdn>
  <rdn rId="0" localSheetId="1" customView="1" name="Z_D916705D_5F60_466F_8EBC_00890A40BBF6_.wvu.FilterData" hidden="1" oldHidden="1">
    <formula>'октяб 2016г'!$C$21:$C$244</formula>
  </rdn>
  <rdn rId="0" localSheetId="3" customView="1" name="Z_D916705D_5F60_466F_8EBC_00890A40BBF6_.wvu.Rows" hidden="1" oldHidden="1">
    <formula>'по 6-10'!$2:$12</formula>
  </rdn>
  <rdn rId="0" localSheetId="3" customView="1" name="Z_D916705D_5F60_466F_8EBC_00890A40BBF6_.wvu.FilterData" hidden="1" oldHidden="1">
    <formula>'по 6-10'!$C$21:$C$130</formula>
  </rdn>
  <rdn rId="0" localSheetId="4" customView="1" name="Z_D916705D_5F60_466F_8EBC_00890A40BBF6_.wvu.Rows" hidden="1" oldHidden="1">
    <formula>'по 0,4'!$2:$12</formula>
  </rdn>
  <rdn rId="0" localSheetId="4" customView="1" name="Z_D916705D_5F60_466F_8EBC_00890A40BBF6_.wvu.FilterData" hidden="1" oldHidden="1">
    <formula>'по 0,4'!$C$18:$C$127</formula>
  </rdn>
  <rdn rId="0" localSheetId="10" customView="1" name="Z_D916705D_5F60_466F_8EBC_00890A40BBF6_.wvu.FilterData" hidden="1" oldHidden="1">
    <formula>Лист6!$A$1:$O$1</formula>
  </rdn>
  <rcv guid="{D916705D-5F60-466F-8EBC-00890A40BBF6}" action="add"/>
</revisions>
</file>

<file path=xl/revisions/revisionLog2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5922" sId="1">
    <oc r="B14" t="inlineStr">
      <is>
        <t>Информация о технологическом присоединении энергопринимающих устройств к сетям АО "ДСК" филиалом ПАО "МРСК Северного Кавказа" за октябрь 2016г.</t>
      </is>
    </oc>
    <nc r="B14" t="inlineStr">
      <is>
        <t>Информация о технологическом присоединении энергопринимающих устройств к сетям АО "ДСК" филиалом ПАО "МРСК Северного Кавказа" за ноябрь 2016г.</t>
      </is>
    </nc>
  </rcc>
  <rcc rId="35923" sId="3" odxf="1" dxf="1">
    <oc r="B14" t="inlineStr">
      <is>
        <t>Информация о технологическом присоединении энергопринимающих устройств к сетям АО "ДСК" филиалом ПАО "МРСК Северного Кавказа" за октябрь 2016г.</t>
      </is>
    </oc>
    <nc r="B14" t="inlineStr">
      <is>
        <t>Информация о технологическом присоединении энергопринимающих устройств к сетям АО "ДСК" филиалом ПАО "МРСК Северного Кавказа" за ноябрь 2016г.</t>
      </is>
    </nc>
    <odxf/>
    <ndxf/>
  </rcc>
  <rcc rId="35924" sId="4" odxf="1" dxf="1">
    <oc r="B14" t="inlineStr">
      <is>
        <t>Информация о технологическом присоединении энергопринимающих устройств к сетям АО "ДСК" филиалом ПАО "МРСК Северного Кавказа" за октябрь 2016г.</t>
      </is>
    </oc>
    <nc r="B14" t="inlineStr">
      <is>
        <t>Информация о технологическом присоединении энергопринимающих устройств к сетям АО "ДСК" филиалом ПАО "МРСК Северного Кавказа" за ноябрь 2016г.</t>
      </is>
    </nc>
    <odxf/>
    <ndxf/>
  </rcc>
  <rcc rId="35925" sId="4" numFmtId="4">
    <oc r="D64">
      <v>23</v>
    </oc>
    <nc r="D64">
      <v>25</v>
    </nc>
  </rcc>
  <rcc rId="35926" sId="4" numFmtId="4">
    <oc r="E64">
      <f>167+85</f>
    </oc>
    <nc r="E64">
      <v>270</v>
    </nc>
  </rcc>
  <rfmt sheetId="4" sqref="D1:E1048576">
    <dxf>
      <fill>
        <patternFill>
          <bgColor rgb="FFFFFF00"/>
        </patternFill>
      </fill>
    </dxf>
  </rfmt>
  <rfmt sheetId="4" sqref="D1:E1048576">
    <dxf>
      <fill>
        <patternFill>
          <bgColor theme="0"/>
        </patternFill>
      </fill>
    </dxf>
  </rfmt>
  <rcc rId="35927" sId="4" numFmtId="4">
    <oc r="D159">
      <v>15</v>
    </oc>
    <nc r="D159">
      <v>18</v>
    </nc>
  </rcc>
  <rcc rId="35928" sId="4" numFmtId="4">
    <oc r="E159">
      <v>170</v>
    </oc>
    <nc r="E159">
      <v>210</v>
    </nc>
  </rcc>
  <rcc rId="35929" sId="4" numFmtId="4">
    <oc r="F159">
      <v>5</v>
    </oc>
    <nc r="F159">
      <v>18</v>
    </nc>
  </rcc>
  <rcc rId="35930" sId="4" numFmtId="4">
    <oc r="G159">
      <v>25</v>
    </oc>
    <nc r="G159">
      <v>210</v>
    </nc>
  </rcc>
  <rcc rId="35931" sId="4" numFmtId="4">
    <oc r="D35">
      <v>12</v>
    </oc>
    <nc r="D35">
      <v>15</v>
    </nc>
  </rcc>
  <rcc rId="35932" sId="4" numFmtId="4">
    <oc r="E35">
      <v>91</v>
    </oc>
    <nc r="E35">
      <v>106</v>
    </nc>
  </rcc>
  <rcc rId="35933" sId="4" numFmtId="4">
    <oc r="F35">
      <v>2</v>
    </oc>
    <nc r="F35">
      <v>15</v>
    </nc>
  </rcc>
  <rcc rId="35934" sId="4" numFmtId="4">
    <oc r="G35">
      <v>13</v>
    </oc>
    <nc r="G35">
      <v>106</v>
    </nc>
  </rcc>
  <rcc rId="35935" sId="4" numFmtId="4">
    <oc r="D110">
      <v>29</v>
    </oc>
    <nc r="D110">
      <v>35</v>
    </nc>
  </rcc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microsoft.com/office/2006/relationships/wsSortMap" Target="wsSortMa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6" Type="http://schemas.openxmlformats.org/officeDocument/2006/relationships/printerSettings" Target="../printerSettings/printerSettings12.bin"/><Relationship Id="rId5" Type="http://schemas.openxmlformats.org/officeDocument/2006/relationships/printerSettings" Target="../printerSettings/printerSettings11.bin"/><Relationship Id="rId4" Type="http://schemas.openxmlformats.org/officeDocument/2006/relationships/printerSettings" Target="../printerSettings/printerSettings10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6" Type="http://schemas.openxmlformats.org/officeDocument/2006/relationships/printerSettings" Target="../printerSettings/printerSettings18.bin"/><Relationship Id="rId5" Type="http://schemas.openxmlformats.org/officeDocument/2006/relationships/printerSettings" Target="../printerSettings/printerSettings17.bin"/><Relationship Id="rId4" Type="http://schemas.openxmlformats.org/officeDocument/2006/relationships/printerSettings" Target="../printerSettings/printerSettings16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1.bin"/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Relationship Id="rId6" Type="http://schemas.openxmlformats.org/officeDocument/2006/relationships/printerSettings" Target="../printerSettings/printerSettings24.bin"/><Relationship Id="rId5" Type="http://schemas.openxmlformats.org/officeDocument/2006/relationships/printerSettings" Target="../printerSettings/printerSettings23.bin"/><Relationship Id="rId4" Type="http://schemas.openxmlformats.org/officeDocument/2006/relationships/printerSettings" Target="../printerSettings/printerSettings2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customSheetViews>
    <customSheetView guid="{D735A0E3-67D4-4A47-94B7-B543B7FA080E}" state="hidden">
      <pageMargins left="0.7" right="0.7" top="0.75" bottom="0.75" header="0.3" footer="0.3"/>
    </customSheetView>
    <customSheetView guid="{7FDDDD5D-ED8E-47A5-AFBE-0056D605C291}" state="hidden">
      <pageMargins left="0.7" right="0.7" top="0.75" bottom="0.75" header="0.3" footer="0.3"/>
    </customSheetView>
    <customSheetView guid="{A743F9C7-8B89-4E8F-B91F-1FFB859064F2}" state="hidden">
      <pageMargins left="0.7" right="0.7" top="0.75" bottom="0.75" header="0.3" footer="0.3"/>
    </customSheetView>
    <customSheetView guid="{D916705D-5F60-466F-8EBC-00890A40BBF6}" state="hidden">
      <pageMargins left="0.7" right="0.7" top="0.75" bottom="0.75" header="0.3" footer="0.3"/>
    </customSheetView>
    <customSheetView guid="{86462F47-30CD-4D77-8883-003B13E6B20D}" state="hidden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1"/>
  <sheetViews>
    <sheetView topLeftCell="A152" workbookViewId="0">
      <selection activeCell="F159" sqref="F159"/>
    </sheetView>
  </sheetViews>
  <sheetFormatPr defaultRowHeight="12.75" x14ac:dyDescent="0.2"/>
  <cols>
    <col min="2" max="2" width="6.5703125" customWidth="1"/>
    <col min="3" max="3" width="10.42578125" customWidth="1"/>
    <col min="4" max="4" width="13" customWidth="1"/>
    <col min="6" max="6" width="17.140625" customWidth="1"/>
    <col min="8" max="8" width="10.42578125" customWidth="1"/>
    <col min="9" max="9" width="10.5703125" customWidth="1"/>
    <col min="13" max="13" width="15.85546875" customWidth="1"/>
    <col min="14" max="14" width="12" customWidth="1"/>
  </cols>
  <sheetData>
    <row r="1" spans="1:15" ht="15.75" x14ac:dyDescent="0.2">
      <c r="A1" s="101"/>
      <c r="B1" s="102"/>
      <c r="C1" s="103"/>
      <c r="D1" s="104"/>
      <c r="E1" s="104"/>
      <c r="F1" s="105"/>
      <c r="G1" s="102"/>
      <c r="H1" s="106"/>
      <c r="I1" s="106"/>
      <c r="J1" s="102"/>
      <c r="K1" s="102"/>
      <c r="L1" s="107"/>
      <c r="M1" s="108"/>
      <c r="N1" s="103"/>
      <c r="O1" s="104"/>
    </row>
    <row r="2" spans="1:15" ht="15.75" x14ac:dyDescent="0.2">
      <c r="A2" s="101"/>
      <c r="B2" s="102"/>
      <c r="C2" s="103"/>
      <c r="D2" s="104"/>
      <c r="E2" s="104"/>
      <c r="F2" s="105"/>
      <c r="G2" s="102"/>
      <c r="H2" s="109"/>
      <c r="I2" s="110"/>
      <c r="J2" s="102"/>
      <c r="K2" s="102"/>
      <c r="L2" s="107"/>
      <c r="M2" s="108"/>
      <c r="N2" s="103"/>
      <c r="O2" s="104"/>
    </row>
    <row r="3" spans="1:15" x14ac:dyDescent="0.2">
      <c r="A3" s="114"/>
      <c r="B3" s="104"/>
      <c r="C3" s="103"/>
      <c r="D3" s="104"/>
      <c r="E3" s="104"/>
      <c r="F3" s="115"/>
      <c r="G3" s="104"/>
      <c r="H3" s="109"/>
      <c r="I3" s="113"/>
      <c r="J3" s="104"/>
      <c r="K3" s="104"/>
      <c r="L3" s="107"/>
      <c r="M3" s="104"/>
      <c r="N3" s="103"/>
      <c r="O3" s="102"/>
    </row>
    <row r="4" spans="1:15" ht="15.75" x14ac:dyDescent="0.2">
      <c r="A4" s="101"/>
      <c r="B4" s="102"/>
      <c r="C4" s="103"/>
      <c r="D4" s="104"/>
      <c r="E4" s="104"/>
      <c r="F4" s="105"/>
      <c r="G4" s="102"/>
      <c r="H4" s="109"/>
      <c r="I4" s="110"/>
      <c r="J4" s="102"/>
      <c r="K4" s="102"/>
      <c r="L4" s="107"/>
      <c r="M4" s="108"/>
      <c r="N4" s="103"/>
      <c r="O4" s="104"/>
    </row>
    <row r="5" spans="1:15" ht="15.75" x14ac:dyDescent="0.2">
      <c r="A5" s="101"/>
      <c r="B5" s="102"/>
      <c r="C5" s="103"/>
      <c r="D5" s="104"/>
      <c r="E5" s="104"/>
      <c r="F5" s="105"/>
      <c r="G5" s="102"/>
      <c r="H5" s="109"/>
      <c r="I5" s="110"/>
      <c r="J5" s="102"/>
      <c r="K5" s="102"/>
      <c r="L5" s="107"/>
      <c r="M5" s="108"/>
      <c r="N5" s="103"/>
      <c r="O5" s="102"/>
    </row>
    <row r="6" spans="1:15" ht="15.75" x14ac:dyDescent="0.2">
      <c r="A6" s="101"/>
      <c r="B6" s="102"/>
      <c r="C6" s="103"/>
      <c r="D6" s="104"/>
      <c r="E6" s="104"/>
      <c r="F6" s="105"/>
      <c r="G6" s="102"/>
      <c r="H6" s="109"/>
      <c r="I6" s="110"/>
      <c r="J6" s="102"/>
      <c r="K6" s="102"/>
      <c r="L6" s="107"/>
      <c r="M6" s="108"/>
      <c r="N6" s="103"/>
      <c r="O6" s="104"/>
    </row>
    <row r="7" spans="1:15" ht="15.75" x14ac:dyDescent="0.2">
      <c r="A7" s="101"/>
      <c r="B7" s="102"/>
      <c r="C7" s="103"/>
      <c r="D7" s="104"/>
      <c r="E7" s="104"/>
      <c r="F7" s="105"/>
      <c r="G7" s="102"/>
      <c r="H7" s="109"/>
      <c r="I7" s="110"/>
      <c r="J7" s="102"/>
      <c r="K7" s="102"/>
      <c r="L7" s="107"/>
      <c r="M7" s="108"/>
      <c r="N7" s="103"/>
      <c r="O7" s="102"/>
    </row>
    <row r="8" spans="1:15" ht="15.75" x14ac:dyDescent="0.2">
      <c r="A8" s="101"/>
      <c r="B8" s="102"/>
      <c r="C8" s="103"/>
      <c r="D8" s="104"/>
      <c r="E8" s="104"/>
      <c r="F8" s="105"/>
      <c r="G8" s="102"/>
      <c r="H8" s="109"/>
      <c r="I8" s="110"/>
      <c r="J8" s="102"/>
      <c r="K8" s="102"/>
      <c r="L8" s="107"/>
      <c r="M8" s="108"/>
      <c r="N8" s="103"/>
      <c r="O8" s="104"/>
    </row>
    <row r="9" spans="1:15" ht="15.75" x14ac:dyDescent="0.2">
      <c r="A9" s="101"/>
      <c r="B9" s="102"/>
      <c r="C9" s="103"/>
      <c r="D9" s="104"/>
      <c r="E9" s="104"/>
      <c r="F9" s="105"/>
      <c r="G9" s="102"/>
      <c r="H9" s="109"/>
      <c r="I9" s="110"/>
      <c r="J9" s="102"/>
      <c r="K9" s="102"/>
      <c r="L9" s="107"/>
      <c r="M9" s="108"/>
      <c r="N9" s="103"/>
      <c r="O9" s="102"/>
    </row>
    <row r="10" spans="1:15" ht="15.75" x14ac:dyDescent="0.2">
      <c r="A10" s="101"/>
      <c r="B10" s="102"/>
      <c r="C10" s="103"/>
      <c r="D10" s="104"/>
      <c r="E10" s="104"/>
      <c r="F10" s="105"/>
      <c r="G10" s="102"/>
      <c r="H10" s="109"/>
      <c r="I10" s="110"/>
      <c r="J10" s="102"/>
      <c r="K10" s="102"/>
      <c r="L10" s="107"/>
      <c r="M10" s="108"/>
      <c r="N10" s="103"/>
      <c r="O10" s="104"/>
    </row>
    <row r="11" spans="1:15" ht="15.75" x14ac:dyDescent="0.2">
      <c r="A11" s="101"/>
      <c r="B11" s="102"/>
      <c r="C11" s="103"/>
      <c r="D11" s="104"/>
      <c r="E11" s="104"/>
      <c r="F11" s="105"/>
      <c r="G11" s="102"/>
      <c r="H11" s="109"/>
      <c r="I11" s="110"/>
      <c r="J11" s="102"/>
      <c r="K11" s="102"/>
      <c r="L11" s="107"/>
      <c r="M11" s="108"/>
      <c r="N11" s="103"/>
      <c r="O11" s="102"/>
    </row>
    <row r="12" spans="1:15" ht="15.75" x14ac:dyDescent="0.2">
      <c r="A12" s="101"/>
      <c r="B12" s="102"/>
      <c r="C12" s="103"/>
      <c r="D12" s="104"/>
      <c r="E12" s="104"/>
      <c r="F12" s="105"/>
      <c r="G12" s="102"/>
      <c r="H12" s="109"/>
      <c r="I12" s="110"/>
      <c r="J12" s="102"/>
      <c r="K12" s="102"/>
      <c r="L12" s="107"/>
      <c r="M12" s="108"/>
      <c r="N12" s="103"/>
      <c r="O12" s="104"/>
    </row>
    <row r="13" spans="1:15" ht="15.75" x14ac:dyDescent="0.2">
      <c r="A13" s="101"/>
      <c r="B13" s="102"/>
      <c r="C13" s="103"/>
      <c r="D13" s="104"/>
      <c r="E13" s="104"/>
      <c r="F13" s="105"/>
      <c r="G13" s="102"/>
      <c r="H13" s="109"/>
      <c r="I13" s="110"/>
      <c r="J13" s="102"/>
      <c r="K13" s="102"/>
      <c r="L13" s="107"/>
      <c r="M13" s="108"/>
      <c r="N13" s="103"/>
      <c r="O13" s="102"/>
    </row>
    <row r="14" spans="1:15" ht="15.75" x14ac:dyDescent="0.2">
      <c r="A14" s="101"/>
      <c r="B14" s="102"/>
      <c r="C14" s="103"/>
      <c r="D14" s="104"/>
      <c r="E14" s="104"/>
      <c r="F14" s="105"/>
      <c r="G14" s="102"/>
      <c r="H14" s="109"/>
      <c r="I14" s="110"/>
      <c r="J14" s="102"/>
      <c r="K14" s="102"/>
      <c r="L14" s="107"/>
      <c r="M14" s="108"/>
      <c r="N14" s="103"/>
      <c r="O14" s="104"/>
    </row>
    <row r="15" spans="1:15" ht="15.75" x14ac:dyDescent="0.2">
      <c r="A15" s="101"/>
      <c r="B15" s="102"/>
      <c r="C15" s="103"/>
      <c r="D15" s="104"/>
      <c r="E15" s="104"/>
      <c r="F15" s="105"/>
      <c r="G15" s="102"/>
      <c r="H15" s="109"/>
      <c r="I15" s="110"/>
      <c r="J15" s="102"/>
      <c r="K15" s="102"/>
      <c r="L15" s="107"/>
      <c r="M15" s="108"/>
      <c r="N15" s="103"/>
      <c r="O15" s="102"/>
    </row>
    <row r="16" spans="1:15" ht="15.75" x14ac:dyDescent="0.2">
      <c r="A16" s="101"/>
      <c r="B16" s="102"/>
      <c r="C16" s="103"/>
      <c r="D16" s="104"/>
      <c r="E16" s="104"/>
      <c r="F16" s="105"/>
      <c r="G16" s="102"/>
      <c r="H16" s="109"/>
      <c r="I16" s="110"/>
      <c r="J16" s="102"/>
      <c r="K16" s="102"/>
      <c r="L16" s="107"/>
      <c r="M16" s="108"/>
      <c r="N16" s="103"/>
      <c r="O16" s="104"/>
    </row>
    <row r="17" spans="1:15" ht="15.75" x14ac:dyDescent="0.2">
      <c r="A17" s="101"/>
      <c r="B17" s="102"/>
      <c r="C17" s="103"/>
      <c r="D17" s="104"/>
      <c r="E17" s="104"/>
      <c r="F17" s="105"/>
      <c r="G17" s="102"/>
      <c r="H17" s="109"/>
      <c r="I17" s="110"/>
      <c r="J17" s="102"/>
      <c r="K17" s="102"/>
      <c r="L17" s="107"/>
      <c r="M17" s="108"/>
      <c r="N17" s="103"/>
      <c r="O17" s="102"/>
    </row>
    <row r="18" spans="1:15" ht="15.75" x14ac:dyDescent="0.2">
      <c r="A18" s="101"/>
      <c r="B18" s="102"/>
      <c r="C18" s="103"/>
      <c r="D18" s="104"/>
      <c r="E18" s="104"/>
      <c r="F18" s="105"/>
      <c r="G18" s="102"/>
      <c r="H18" s="109"/>
      <c r="I18" s="110"/>
      <c r="J18" s="102"/>
      <c r="K18" s="102"/>
      <c r="L18" s="107"/>
      <c r="M18" s="108"/>
      <c r="N18" s="103"/>
      <c r="O18" s="104"/>
    </row>
    <row r="19" spans="1:15" ht="15.75" x14ac:dyDescent="0.2">
      <c r="A19" s="101"/>
      <c r="B19" s="102"/>
      <c r="C19" s="103"/>
      <c r="D19" s="104"/>
      <c r="E19" s="104"/>
      <c r="F19" s="105"/>
      <c r="G19" s="102"/>
      <c r="H19" s="109"/>
      <c r="I19" s="110"/>
      <c r="J19" s="102"/>
      <c r="K19" s="102"/>
      <c r="L19" s="107"/>
      <c r="M19" s="108"/>
      <c r="N19" s="103"/>
      <c r="O19" s="102"/>
    </row>
    <row r="20" spans="1:15" ht="15.75" x14ac:dyDescent="0.2">
      <c r="A20" s="101"/>
      <c r="B20" s="102"/>
      <c r="C20" s="103"/>
      <c r="D20" s="104"/>
      <c r="E20" s="104"/>
      <c r="F20" s="105"/>
      <c r="G20" s="102"/>
      <c r="H20" s="109"/>
      <c r="I20" s="110"/>
      <c r="J20" s="102"/>
      <c r="K20" s="102"/>
      <c r="L20" s="107"/>
      <c r="M20" s="108"/>
      <c r="N20" s="103"/>
      <c r="O20" s="104"/>
    </row>
    <row r="21" spans="1:15" ht="15.75" x14ac:dyDescent="0.2">
      <c r="A21" s="101"/>
      <c r="B21" s="102"/>
      <c r="C21" s="103"/>
      <c r="D21" s="104"/>
      <c r="E21" s="104"/>
      <c r="F21" s="105"/>
      <c r="G21" s="102"/>
      <c r="H21" s="109"/>
      <c r="I21" s="110"/>
      <c r="J21" s="102"/>
      <c r="K21" s="102"/>
      <c r="L21" s="107"/>
      <c r="M21" s="108"/>
      <c r="N21" s="103"/>
      <c r="O21" s="102"/>
    </row>
    <row r="22" spans="1:15" ht="15.75" x14ac:dyDescent="0.2">
      <c r="A22" s="101"/>
      <c r="B22" s="102"/>
      <c r="C22" s="103"/>
      <c r="D22" s="104"/>
      <c r="E22" s="104"/>
      <c r="F22" s="105"/>
      <c r="G22" s="102"/>
      <c r="H22" s="109"/>
      <c r="I22" s="110"/>
      <c r="J22" s="102"/>
      <c r="K22" s="102"/>
      <c r="L22" s="107"/>
      <c r="M22" s="108"/>
      <c r="N22" s="103"/>
      <c r="O22" s="104"/>
    </row>
    <row r="23" spans="1:15" x14ac:dyDescent="0.2">
      <c r="A23" s="101"/>
      <c r="B23" s="102"/>
      <c r="C23" s="103"/>
      <c r="D23" s="104"/>
      <c r="E23" s="104"/>
      <c r="F23" s="105"/>
      <c r="G23" s="102"/>
      <c r="H23" s="109"/>
      <c r="I23" s="110"/>
      <c r="J23" s="102"/>
      <c r="K23" s="102"/>
      <c r="L23" s="107"/>
      <c r="M23" s="104"/>
      <c r="N23" s="103"/>
      <c r="O23" s="102"/>
    </row>
    <row r="24" spans="1:15" ht="15.75" x14ac:dyDescent="0.2">
      <c r="A24" s="101"/>
      <c r="B24" s="102"/>
      <c r="C24" s="103"/>
      <c r="D24" s="104"/>
      <c r="E24" s="104"/>
      <c r="F24" s="105"/>
      <c r="G24" s="102"/>
      <c r="H24" s="109"/>
      <c r="I24" s="110"/>
      <c r="J24" s="102"/>
      <c r="K24" s="102"/>
      <c r="L24" s="107"/>
      <c r="M24" s="108"/>
      <c r="N24" s="103"/>
      <c r="O24" s="104"/>
    </row>
    <row r="25" spans="1:15" ht="15.75" x14ac:dyDescent="0.2">
      <c r="A25" s="101"/>
      <c r="B25" s="102"/>
      <c r="C25" s="103"/>
      <c r="D25" s="104"/>
      <c r="E25" s="104"/>
      <c r="F25" s="105"/>
      <c r="G25" s="102"/>
      <c r="H25" s="109"/>
      <c r="I25" s="110"/>
      <c r="J25" s="102"/>
      <c r="K25" s="102"/>
      <c r="L25" s="107"/>
      <c r="M25" s="108"/>
      <c r="N25" s="103"/>
      <c r="O25" s="102"/>
    </row>
    <row r="26" spans="1:15" ht="15.75" x14ac:dyDescent="0.2">
      <c r="A26" s="101"/>
      <c r="B26" s="102"/>
      <c r="C26" s="103"/>
      <c r="D26" s="104"/>
      <c r="E26" s="104"/>
      <c r="F26" s="105"/>
      <c r="G26" s="102"/>
      <c r="H26" s="109"/>
      <c r="I26" s="110"/>
      <c r="J26" s="102"/>
      <c r="K26" s="102"/>
      <c r="L26" s="107"/>
      <c r="M26" s="108"/>
      <c r="N26" s="103"/>
      <c r="O26" s="104"/>
    </row>
    <row r="27" spans="1:15" ht="15.75" x14ac:dyDescent="0.2">
      <c r="A27" s="101"/>
      <c r="B27" s="102"/>
      <c r="C27" s="103"/>
      <c r="D27" s="104"/>
      <c r="E27" s="104"/>
      <c r="F27" s="105"/>
      <c r="G27" s="102"/>
      <c r="H27" s="109"/>
      <c r="I27" s="110"/>
      <c r="J27" s="102"/>
      <c r="K27" s="102"/>
      <c r="L27" s="107"/>
      <c r="M27" s="108"/>
      <c r="N27" s="103"/>
      <c r="O27" s="102"/>
    </row>
    <row r="28" spans="1:15" ht="15.75" x14ac:dyDescent="0.2">
      <c r="A28" s="101"/>
      <c r="B28" s="102"/>
      <c r="C28" s="103"/>
      <c r="D28" s="104"/>
      <c r="E28" s="104"/>
      <c r="F28" s="105"/>
      <c r="G28" s="102"/>
      <c r="H28" s="109"/>
      <c r="I28" s="110"/>
      <c r="J28" s="102"/>
      <c r="K28" s="102"/>
      <c r="L28" s="107"/>
      <c r="M28" s="108"/>
      <c r="N28" s="103"/>
      <c r="O28" s="104"/>
    </row>
    <row r="29" spans="1:15" ht="15.75" x14ac:dyDescent="0.2">
      <c r="A29" s="101"/>
      <c r="B29" s="102"/>
      <c r="C29" s="103"/>
      <c r="D29" s="104"/>
      <c r="E29" s="104"/>
      <c r="F29" s="105"/>
      <c r="G29" s="102"/>
      <c r="H29" s="109"/>
      <c r="I29" s="110"/>
      <c r="J29" s="102"/>
      <c r="K29" s="102"/>
      <c r="L29" s="107"/>
      <c r="M29" s="108"/>
      <c r="N29" s="103"/>
      <c r="O29" s="102"/>
    </row>
    <row r="30" spans="1:15" ht="15.75" x14ac:dyDescent="0.2">
      <c r="A30" s="101"/>
      <c r="B30" s="102"/>
      <c r="C30" s="103"/>
      <c r="D30" s="104"/>
      <c r="E30" s="104"/>
      <c r="F30" s="105"/>
      <c r="G30" s="102"/>
      <c r="H30" s="109"/>
      <c r="I30" s="110"/>
      <c r="J30" s="102"/>
      <c r="K30" s="102"/>
      <c r="L30" s="107"/>
      <c r="M30" s="108"/>
      <c r="N30" s="103"/>
      <c r="O30" s="104"/>
    </row>
    <row r="31" spans="1:15" ht="15.75" x14ac:dyDescent="0.2">
      <c r="A31" s="101"/>
      <c r="B31" s="102"/>
      <c r="C31" s="103"/>
      <c r="D31" s="104"/>
      <c r="E31" s="104"/>
      <c r="F31" s="105"/>
      <c r="G31" s="102"/>
      <c r="H31" s="109"/>
      <c r="I31" s="110"/>
      <c r="J31" s="102"/>
      <c r="K31" s="102"/>
      <c r="L31" s="107"/>
      <c r="M31" s="108"/>
      <c r="N31" s="103"/>
      <c r="O31" s="102"/>
    </row>
    <row r="32" spans="1:15" ht="15.75" x14ac:dyDescent="0.2">
      <c r="A32" s="101"/>
      <c r="B32" s="102"/>
      <c r="C32" s="103"/>
      <c r="D32" s="104"/>
      <c r="E32" s="104"/>
      <c r="F32" s="105"/>
      <c r="G32" s="102"/>
      <c r="H32" s="109"/>
      <c r="I32" s="110"/>
      <c r="J32" s="102"/>
      <c r="K32" s="102"/>
      <c r="L32" s="107"/>
      <c r="M32" s="108"/>
      <c r="N32" s="103"/>
      <c r="O32" s="104"/>
    </row>
    <row r="33" spans="1:15" ht="15.75" x14ac:dyDescent="0.2">
      <c r="A33" s="101"/>
      <c r="B33" s="102"/>
      <c r="C33" s="103"/>
      <c r="D33" s="104"/>
      <c r="E33" s="104"/>
      <c r="F33" s="105"/>
      <c r="G33" s="102"/>
      <c r="H33" s="109"/>
      <c r="I33" s="110"/>
      <c r="J33" s="102"/>
      <c r="K33" s="102"/>
      <c r="L33" s="107"/>
      <c r="M33" s="108"/>
      <c r="N33" s="103"/>
      <c r="O33" s="102"/>
    </row>
    <row r="34" spans="1:15" ht="15.75" x14ac:dyDescent="0.2">
      <c r="A34" s="101"/>
      <c r="B34" s="102"/>
      <c r="C34" s="103"/>
      <c r="D34" s="104"/>
      <c r="E34" s="104"/>
      <c r="F34" s="105"/>
      <c r="G34" s="102"/>
      <c r="H34" s="109"/>
      <c r="I34" s="110"/>
      <c r="J34" s="102"/>
      <c r="K34" s="102"/>
      <c r="L34" s="107"/>
      <c r="M34" s="108"/>
      <c r="N34" s="103"/>
      <c r="O34" s="104"/>
    </row>
    <row r="35" spans="1:15" ht="15.75" x14ac:dyDescent="0.2">
      <c r="A35" s="101"/>
      <c r="B35" s="102"/>
      <c r="C35" s="103"/>
      <c r="D35" s="104"/>
      <c r="E35" s="104"/>
      <c r="F35" s="105"/>
      <c r="G35" s="102"/>
      <c r="H35" s="109"/>
      <c r="I35" s="110"/>
      <c r="J35" s="102"/>
      <c r="K35" s="102"/>
      <c r="L35" s="107"/>
      <c r="M35" s="108"/>
      <c r="N35" s="103"/>
      <c r="O35" s="102"/>
    </row>
    <row r="36" spans="1:15" ht="15.75" x14ac:dyDescent="0.2">
      <c r="A36" s="101"/>
      <c r="B36" s="102"/>
      <c r="C36" s="103"/>
      <c r="D36" s="104"/>
      <c r="E36" s="105"/>
      <c r="F36" s="105"/>
      <c r="G36" s="102"/>
      <c r="H36" s="109"/>
      <c r="I36" s="110"/>
      <c r="J36" s="102"/>
      <c r="K36" s="102"/>
      <c r="L36" s="107"/>
      <c r="M36" s="108"/>
      <c r="N36" s="103"/>
      <c r="O36" s="104"/>
    </row>
    <row r="37" spans="1:15" ht="15.75" x14ac:dyDescent="0.2">
      <c r="A37" s="101"/>
      <c r="B37" s="102"/>
      <c r="C37" s="103"/>
      <c r="D37" s="104"/>
      <c r="E37" s="104"/>
      <c r="F37" s="105"/>
      <c r="G37" s="102"/>
      <c r="H37" s="109"/>
      <c r="I37" s="110"/>
      <c r="J37" s="102"/>
      <c r="K37" s="102"/>
      <c r="L37" s="107"/>
      <c r="M37" s="108"/>
      <c r="N37" s="103"/>
      <c r="O37" s="102"/>
    </row>
    <row r="38" spans="1:15" ht="15.75" x14ac:dyDescent="0.2">
      <c r="A38" s="101"/>
      <c r="B38" s="102"/>
      <c r="C38" s="103"/>
      <c r="D38" s="104"/>
      <c r="E38" s="104"/>
      <c r="F38" s="105"/>
      <c r="G38" s="102"/>
      <c r="H38" s="102"/>
      <c r="I38" s="110"/>
      <c r="J38" s="102"/>
      <c r="K38" s="102"/>
      <c r="L38" s="107"/>
      <c r="M38" s="108"/>
      <c r="N38" s="103"/>
      <c r="O38" s="104"/>
    </row>
    <row r="39" spans="1:15" ht="15.75" x14ac:dyDescent="0.2">
      <c r="A39" s="101"/>
      <c r="B39" s="102"/>
      <c r="C39" s="103"/>
      <c r="D39" s="104"/>
      <c r="E39" s="104"/>
      <c r="F39" s="105"/>
      <c r="G39" s="102"/>
      <c r="H39" s="102"/>
      <c r="I39" s="110"/>
      <c r="J39" s="102"/>
      <c r="K39" s="102"/>
      <c r="L39" s="107"/>
      <c r="M39" s="108"/>
      <c r="N39" s="103"/>
      <c r="O39" s="104"/>
    </row>
    <row r="40" spans="1:15" ht="15.75" x14ac:dyDescent="0.2">
      <c r="A40" s="101"/>
      <c r="B40" s="102"/>
      <c r="C40" s="103"/>
      <c r="D40" s="104"/>
      <c r="E40" s="104"/>
      <c r="F40" s="105"/>
      <c r="G40" s="102"/>
      <c r="H40" s="102"/>
      <c r="I40" s="110"/>
      <c r="J40" s="102"/>
      <c r="K40" s="102"/>
      <c r="L40" s="107"/>
      <c r="M40" s="108"/>
      <c r="N40" s="103"/>
      <c r="O40" s="104"/>
    </row>
    <row r="41" spans="1:15" ht="15.75" x14ac:dyDescent="0.2">
      <c r="A41" s="101"/>
      <c r="B41" s="102"/>
      <c r="C41" s="103"/>
      <c r="D41" s="104"/>
      <c r="E41" s="104"/>
      <c r="F41" s="105"/>
      <c r="G41" s="102"/>
      <c r="H41" s="109"/>
      <c r="I41" s="110"/>
      <c r="J41" s="102"/>
      <c r="K41" s="102"/>
      <c r="L41" s="107"/>
      <c r="M41" s="108"/>
      <c r="N41" s="103"/>
      <c r="O41" s="102"/>
    </row>
    <row r="42" spans="1:15" ht="15.75" x14ac:dyDescent="0.2">
      <c r="A42" s="101"/>
      <c r="B42" s="102"/>
      <c r="C42" s="103"/>
      <c r="D42" s="104"/>
      <c r="E42" s="104"/>
      <c r="F42" s="105"/>
      <c r="G42" s="102"/>
      <c r="H42" s="109"/>
      <c r="I42" s="110"/>
      <c r="J42" s="102"/>
      <c r="K42" s="102"/>
      <c r="L42" s="107"/>
      <c r="M42" s="108"/>
      <c r="N42" s="103"/>
      <c r="O42" s="104"/>
    </row>
    <row r="43" spans="1:15" ht="15.75" x14ac:dyDescent="0.2">
      <c r="A43" s="101"/>
      <c r="B43" s="102"/>
      <c r="C43" s="103"/>
      <c r="D43" s="104"/>
      <c r="E43" s="104"/>
      <c r="F43" s="105"/>
      <c r="G43" s="102"/>
      <c r="H43" s="109"/>
      <c r="I43" s="110"/>
      <c r="J43" s="102"/>
      <c r="K43" s="102"/>
      <c r="L43" s="107"/>
      <c r="M43" s="108"/>
      <c r="N43" s="103"/>
      <c r="O43" s="102"/>
    </row>
    <row r="44" spans="1:15" ht="15.75" x14ac:dyDescent="0.2">
      <c r="A44" s="101"/>
      <c r="B44" s="102"/>
      <c r="C44" s="103"/>
      <c r="D44" s="104"/>
      <c r="E44" s="104"/>
      <c r="F44" s="105"/>
      <c r="G44" s="102"/>
      <c r="H44" s="109"/>
      <c r="I44" s="110"/>
      <c r="J44" s="102"/>
      <c r="K44" s="102"/>
      <c r="L44" s="107"/>
      <c r="M44" s="108"/>
      <c r="N44" s="103"/>
      <c r="O44" s="104"/>
    </row>
    <row r="45" spans="1:15" ht="15.75" x14ac:dyDescent="0.2">
      <c r="A45" s="101"/>
      <c r="B45" s="102"/>
      <c r="C45" s="103"/>
      <c r="D45" s="104"/>
      <c r="E45" s="104"/>
      <c r="F45" s="105"/>
      <c r="G45" s="102"/>
      <c r="H45" s="109"/>
      <c r="I45" s="110"/>
      <c r="J45" s="102"/>
      <c r="K45" s="102"/>
      <c r="L45" s="107"/>
      <c r="M45" s="108"/>
      <c r="N45" s="103"/>
      <c r="O45" s="102"/>
    </row>
    <row r="46" spans="1:15" x14ac:dyDescent="0.2">
      <c r="A46" s="114"/>
      <c r="B46" s="104"/>
      <c r="C46" s="103"/>
      <c r="D46" s="104"/>
      <c r="E46" s="104"/>
      <c r="F46" s="112"/>
      <c r="G46" s="104"/>
      <c r="H46" s="109"/>
      <c r="I46" s="113"/>
      <c r="J46" s="104"/>
      <c r="K46" s="104"/>
      <c r="L46" s="107"/>
      <c r="M46" s="104"/>
      <c r="N46" s="103"/>
      <c r="O46" s="102"/>
    </row>
    <row r="47" spans="1:15" ht="15.75" x14ac:dyDescent="0.2">
      <c r="A47" s="101"/>
      <c r="B47" s="102"/>
      <c r="C47" s="103"/>
      <c r="D47" s="104"/>
      <c r="E47" s="104"/>
      <c r="F47" s="105"/>
      <c r="G47" s="102"/>
      <c r="H47" s="109"/>
      <c r="I47" s="110"/>
      <c r="J47" s="102"/>
      <c r="K47" s="102"/>
      <c r="L47" s="107"/>
      <c r="M47" s="108"/>
      <c r="N47" s="103"/>
      <c r="O47" s="104"/>
    </row>
    <row r="48" spans="1:15" ht="15.75" x14ac:dyDescent="0.2">
      <c r="A48" s="101"/>
      <c r="B48" s="102"/>
      <c r="C48" s="103"/>
      <c r="D48" s="104"/>
      <c r="E48" s="104"/>
      <c r="F48" s="105"/>
      <c r="G48" s="102"/>
      <c r="H48" s="109"/>
      <c r="I48" s="110"/>
      <c r="J48" s="102"/>
      <c r="K48" s="102"/>
      <c r="L48" s="107"/>
      <c r="M48" s="108"/>
      <c r="N48" s="103"/>
      <c r="O48" s="104"/>
    </row>
    <row r="49" spans="1:15" ht="15.75" x14ac:dyDescent="0.2">
      <c r="A49" s="101"/>
      <c r="B49" s="102"/>
      <c r="C49" s="103"/>
      <c r="D49" s="104"/>
      <c r="E49" s="104"/>
      <c r="F49" s="105"/>
      <c r="G49" s="102"/>
      <c r="H49" s="109"/>
      <c r="I49" s="110"/>
      <c r="J49" s="102"/>
      <c r="K49" s="102"/>
      <c r="L49" s="107"/>
      <c r="M49" s="108"/>
      <c r="N49" s="103"/>
      <c r="O49" s="104"/>
    </row>
    <row r="50" spans="1:15" ht="15.75" x14ac:dyDescent="0.2">
      <c r="A50" s="101"/>
      <c r="B50" s="102"/>
      <c r="C50" s="103"/>
      <c r="D50" s="104"/>
      <c r="E50" s="104"/>
      <c r="F50" s="105"/>
      <c r="G50" s="102"/>
      <c r="H50" s="109"/>
      <c r="I50" s="110"/>
      <c r="J50" s="102"/>
      <c r="K50" s="102"/>
      <c r="L50" s="107"/>
      <c r="M50" s="108"/>
      <c r="N50" s="103"/>
      <c r="O50" s="104"/>
    </row>
    <row r="51" spans="1:15" ht="15.75" x14ac:dyDescent="0.2">
      <c r="A51" s="101"/>
      <c r="B51" s="102"/>
      <c r="C51" s="103"/>
      <c r="D51" s="104"/>
      <c r="E51" s="104"/>
      <c r="F51" s="105"/>
      <c r="G51" s="102"/>
      <c r="H51" s="109"/>
      <c r="I51" s="110"/>
      <c r="J51" s="102"/>
      <c r="K51" s="102"/>
      <c r="L51" s="107"/>
      <c r="M51" s="108"/>
      <c r="N51" s="103"/>
      <c r="O51" s="104"/>
    </row>
    <row r="52" spans="1:15" ht="15.75" x14ac:dyDescent="0.2">
      <c r="A52" s="101"/>
      <c r="B52" s="102"/>
      <c r="C52" s="103"/>
      <c r="D52" s="104"/>
      <c r="E52" s="104"/>
      <c r="F52" s="105"/>
      <c r="G52" s="102"/>
      <c r="H52" s="102"/>
      <c r="I52" s="110"/>
      <c r="J52" s="102"/>
      <c r="K52" s="102"/>
      <c r="L52" s="107"/>
      <c r="M52" s="108"/>
      <c r="N52" s="103"/>
      <c r="O52" s="104"/>
    </row>
    <row r="53" spans="1:15" ht="15.75" x14ac:dyDescent="0.2">
      <c r="A53" s="101"/>
      <c r="B53" s="102"/>
      <c r="C53" s="103"/>
      <c r="D53" s="104"/>
      <c r="E53" s="104"/>
      <c r="F53" s="105"/>
      <c r="G53" s="102"/>
      <c r="H53" s="109"/>
      <c r="I53" s="110"/>
      <c r="J53" s="102"/>
      <c r="K53" s="102"/>
      <c r="L53" s="107"/>
      <c r="M53" s="108"/>
      <c r="N53" s="103"/>
      <c r="O53" s="104"/>
    </row>
    <row r="54" spans="1:15" ht="15.75" x14ac:dyDescent="0.2">
      <c r="A54" s="101"/>
      <c r="B54" s="102"/>
      <c r="C54" s="103"/>
      <c r="D54" s="104"/>
      <c r="E54" s="104"/>
      <c r="F54" s="105"/>
      <c r="G54" s="102"/>
      <c r="H54" s="109"/>
      <c r="I54" s="110"/>
      <c r="J54" s="102"/>
      <c r="K54" s="102"/>
      <c r="L54" s="107"/>
      <c r="M54" s="108"/>
      <c r="N54" s="103"/>
      <c r="O54" s="104"/>
    </row>
    <row r="55" spans="1:15" ht="15.75" x14ac:dyDescent="0.2">
      <c r="A55" s="101"/>
      <c r="B55" s="102"/>
      <c r="C55" s="103"/>
      <c r="D55" s="104"/>
      <c r="E55" s="104"/>
      <c r="F55" s="105"/>
      <c r="G55" s="102"/>
      <c r="H55" s="109"/>
      <c r="I55" s="110"/>
      <c r="J55" s="102"/>
      <c r="K55" s="102"/>
      <c r="L55" s="107"/>
      <c r="M55" s="108"/>
      <c r="N55" s="103"/>
      <c r="O55" s="104"/>
    </row>
    <row r="56" spans="1:15" ht="15.75" x14ac:dyDescent="0.2">
      <c r="A56" s="101"/>
      <c r="B56" s="102"/>
      <c r="C56" s="103"/>
      <c r="D56" s="104"/>
      <c r="E56" s="104"/>
      <c r="F56" s="105"/>
      <c r="G56" s="102"/>
      <c r="H56" s="109"/>
      <c r="I56" s="110"/>
      <c r="J56" s="102"/>
      <c r="K56" s="102"/>
      <c r="L56" s="107"/>
      <c r="M56" s="108"/>
      <c r="N56" s="103"/>
      <c r="O56" s="104"/>
    </row>
    <row r="57" spans="1:15" ht="15.75" x14ac:dyDescent="0.2">
      <c r="A57" s="101"/>
      <c r="B57" s="102"/>
      <c r="C57" s="103"/>
      <c r="D57" s="104"/>
      <c r="E57" s="104"/>
      <c r="F57" s="105"/>
      <c r="G57" s="102"/>
      <c r="H57" s="102"/>
      <c r="I57" s="110"/>
      <c r="J57" s="102"/>
      <c r="K57" s="102"/>
      <c r="L57" s="107"/>
      <c r="M57" s="108"/>
      <c r="N57" s="103"/>
      <c r="O57" s="104"/>
    </row>
    <row r="58" spans="1:15" ht="15.75" x14ac:dyDescent="0.2">
      <c r="A58" s="101"/>
      <c r="B58" s="102"/>
      <c r="C58" s="103"/>
      <c r="D58" s="104"/>
      <c r="E58" s="104"/>
      <c r="F58" s="105"/>
      <c r="G58" s="102"/>
      <c r="H58" s="109"/>
      <c r="I58" s="110"/>
      <c r="J58" s="102"/>
      <c r="K58" s="102"/>
      <c r="L58" s="107"/>
      <c r="M58" s="108"/>
      <c r="N58" s="103"/>
      <c r="O58" s="104"/>
    </row>
    <row r="59" spans="1:15" ht="15.75" x14ac:dyDescent="0.2">
      <c r="A59" s="101"/>
      <c r="B59" s="102"/>
      <c r="C59" s="103"/>
      <c r="D59" s="104"/>
      <c r="E59" s="104"/>
      <c r="F59" s="105"/>
      <c r="G59" s="102"/>
      <c r="H59" s="102"/>
      <c r="I59" s="110"/>
      <c r="J59" s="102"/>
      <c r="K59" s="102"/>
      <c r="L59" s="107"/>
      <c r="M59" s="108"/>
      <c r="N59" s="103"/>
      <c r="O59" s="104"/>
    </row>
    <row r="60" spans="1:15" ht="15.75" x14ac:dyDescent="0.2">
      <c r="A60" s="101"/>
      <c r="B60" s="102"/>
      <c r="C60" s="103"/>
      <c r="D60" s="104"/>
      <c r="E60" s="104"/>
      <c r="F60" s="105"/>
      <c r="G60" s="102"/>
      <c r="H60" s="109"/>
      <c r="I60" s="110"/>
      <c r="J60" s="102"/>
      <c r="K60" s="102"/>
      <c r="L60" s="107"/>
      <c r="M60" s="108"/>
      <c r="N60" s="103"/>
      <c r="O60" s="104"/>
    </row>
    <row r="61" spans="1:15" ht="15.75" x14ac:dyDescent="0.2">
      <c r="A61" s="101"/>
      <c r="B61" s="102"/>
      <c r="C61" s="103"/>
      <c r="D61" s="104"/>
      <c r="E61" s="104"/>
      <c r="F61" s="105"/>
      <c r="G61" s="102"/>
      <c r="H61" s="109"/>
      <c r="I61" s="110"/>
      <c r="J61" s="102"/>
      <c r="K61" s="102"/>
      <c r="L61" s="107"/>
      <c r="M61" s="108"/>
      <c r="N61" s="103"/>
      <c r="O61" s="104"/>
    </row>
    <row r="62" spans="1:15" ht="15.75" x14ac:dyDescent="0.2">
      <c r="A62" s="101"/>
      <c r="B62" s="102"/>
      <c r="C62" s="103"/>
      <c r="D62" s="104"/>
      <c r="E62" s="104"/>
      <c r="F62" s="105"/>
      <c r="G62" s="102"/>
      <c r="H62" s="102"/>
      <c r="I62" s="110"/>
      <c r="J62" s="102"/>
      <c r="K62" s="102"/>
      <c r="L62" s="107"/>
      <c r="M62" s="108"/>
      <c r="N62" s="103"/>
      <c r="O62" s="104"/>
    </row>
    <row r="63" spans="1:15" ht="15.75" x14ac:dyDescent="0.2">
      <c r="A63" s="101"/>
      <c r="B63" s="102"/>
      <c r="C63" s="103"/>
      <c r="D63" s="104"/>
      <c r="E63" s="104"/>
      <c r="F63" s="105"/>
      <c r="G63" s="102"/>
      <c r="H63" s="109"/>
      <c r="I63" s="110"/>
      <c r="J63" s="102"/>
      <c r="K63" s="102"/>
      <c r="L63" s="107"/>
      <c r="M63" s="108"/>
      <c r="N63" s="103"/>
      <c r="O63" s="104"/>
    </row>
    <row r="64" spans="1:15" ht="15.75" x14ac:dyDescent="0.2">
      <c r="A64" s="101"/>
      <c r="B64" s="102"/>
      <c r="C64" s="103"/>
      <c r="D64" s="104"/>
      <c r="E64" s="104"/>
      <c r="F64" s="105"/>
      <c r="G64" s="102"/>
      <c r="H64" s="109"/>
      <c r="I64" s="110"/>
      <c r="J64" s="102"/>
      <c r="K64" s="102"/>
      <c r="L64" s="107"/>
      <c r="M64" s="108"/>
      <c r="N64" s="103"/>
      <c r="O64" s="104"/>
    </row>
    <row r="65" spans="1:15" ht="15.75" x14ac:dyDescent="0.2">
      <c r="A65" s="101"/>
      <c r="B65" s="102"/>
      <c r="C65" s="103"/>
      <c r="D65" s="104"/>
      <c r="E65" s="104"/>
      <c r="F65" s="105"/>
      <c r="G65" s="102"/>
      <c r="H65" s="109"/>
      <c r="I65" s="110"/>
      <c r="J65" s="102"/>
      <c r="K65" s="102"/>
      <c r="L65" s="107"/>
      <c r="M65" s="108"/>
      <c r="N65" s="103"/>
      <c r="O65" s="104"/>
    </row>
    <row r="66" spans="1:15" ht="15.75" x14ac:dyDescent="0.2">
      <c r="A66" s="101"/>
      <c r="B66" s="102"/>
      <c r="C66" s="103"/>
      <c r="D66" s="104"/>
      <c r="E66" s="104"/>
      <c r="F66" s="105"/>
      <c r="G66" s="102"/>
      <c r="H66" s="109"/>
      <c r="I66" s="110"/>
      <c r="J66" s="102"/>
      <c r="K66" s="102"/>
      <c r="L66" s="107"/>
      <c r="M66" s="108"/>
      <c r="N66" s="103"/>
      <c r="O66" s="104"/>
    </row>
    <row r="67" spans="1:15" ht="15.75" x14ac:dyDescent="0.2">
      <c r="A67" s="101"/>
      <c r="B67" s="102"/>
      <c r="C67" s="103"/>
      <c r="D67" s="104"/>
      <c r="E67" s="104"/>
      <c r="F67" s="105"/>
      <c r="G67" s="102"/>
      <c r="H67" s="109"/>
      <c r="I67" s="110"/>
      <c r="J67" s="102"/>
      <c r="K67" s="102"/>
      <c r="L67" s="107"/>
      <c r="M67" s="108"/>
      <c r="N67" s="103"/>
      <c r="O67" s="104"/>
    </row>
    <row r="68" spans="1:15" ht="15.75" x14ac:dyDescent="0.2">
      <c r="A68" s="101"/>
      <c r="B68" s="102"/>
      <c r="C68" s="103"/>
      <c r="D68" s="104"/>
      <c r="E68" s="104"/>
      <c r="F68" s="105"/>
      <c r="G68" s="102"/>
      <c r="H68" s="109"/>
      <c r="I68" s="110"/>
      <c r="J68" s="102"/>
      <c r="K68" s="102"/>
      <c r="L68" s="107"/>
      <c r="M68" s="108"/>
      <c r="N68" s="103"/>
      <c r="O68" s="104"/>
    </row>
    <row r="69" spans="1:15" ht="15.75" x14ac:dyDescent="0.2">
      <c r="A69" s="101"/>
      <c r="B69" s="102"/>
      <c r="C69" s="103"/>
      <c r="D69" s="104"/>
      <c r="E69" s="104"/>
      <c r="F69" s="105"/>
      <c r="G69" s="102"/>
      <c r="H69" s="109"/>
      <c r="I69" s="110"/>
      <c r="J69" s="102"/>
      <c r="K69" s="102"/>
      <c r="L69" s="107"/>
      <c r="M69" s="108"/>
      <c r="N69" s="103"/>
      <c r="O69" s="104"/>
    </row>
    <row r="70" spans="1:15" ht="15.75" x14ac:dyDescent="0.2">
      <c r="A70" s="101"/>
      <c r="B70" s="102"/>
      <c r="C70" s="103"/>
      <c r="D70" s="104"/>
      <c r="E70" s="104"/>
      <c r="F70" s="105"/>
      <c r="G70" s="102"/>
      <c r="H70" s="109"/>
      <c r="I70" s="110"/>
      <c r="J70" s="102"/>
      <c r="K70" s="102"/>
      <c r="L70" s="107"/>
      <c r="M70" s="108"/>
      <c r="N70" s="103"/>
      <c r="O70" s="104"/>
    </row>
    <row r="71" spans="1:15" ht="15.75" x14ac:dyDescent="0.2">
      <c r="A71" s="101"/>
      <c r="B71" s="102"/>
      <c r="C71" s="103"/>
      <c r="D71" s="104"/>
      <c r="E71" s="104"/>
      <c r="F71" s="105"/>
      <c r="G71" s="102"/>
      <c r="H71" s="102"/>
      <c r="I71" s="110"/>
      <c r="J71" s="102"/>
      <c r="K71" s="102"/>
      <c r="L71" s="107"/>
      <c r="M71" s="108"/>
      <c r="N71" s="103"/>
      <c r="O71" s="104"/>
    </row>
    <row r="72" spans="1:15" ht="15.75" x14ac:dyDescent="0.2">
      <c r="A72" s="101"/>
      <c r="B72" s="102"/>
      <c r="C72" s="103"/>
      <c r="D72" s="104"/>
      <c r="E72" s="104"/>
      <c r="F72" s="105"/>
      <c r="G72" s="102"/>
      <c r="H72" s="109"/>
      <c r="I72" s="110"/>
      <c r="J72" s="102"/>
      <c r="K72" s="102"/>
      <c r="L72" s="107"/>
      <c r="M72" s="108"/>
      <c r="N72" s="103"/>
      <c r="O72" s="104"/>
    </row>
    <row r="73" spans="1:15" ht="15.75" x14ac:dyDescent="0.2">
      <c r="A73" s="101"/>
      <c r="B73" s="102"/>
      <c r="C73" s="103"/>
      <c r="D73" s="104"/>
      <c r="E73" s="104"/>
      <c r="F73" s="105"/>
      <c r="G73" s="102"/>
      <c r="H73" s="102"/>
      <c r="I73" s="110"/>
      <c r="J73" s="102"/>
      <c r="K73" s="102"/>
      <c r="L73" s="107"/>
      <c r="M73" s="108"/>
      <c r="N73" s="103"/>
      <c r="O73" s="104"/>
    </row>
    <row r="74" spans="1:15" ht="15.75" x14ac:dyDescent="0.2">
      <c r="A74" s="101"/>
      <c r="B74" s="102"/>
      <c r="C74" s="103"/>
      <c r="D74" s="104"/>
      <c r="E74" s="104"/>
      <c r="F74" s="105"/>
      <c r="G74" s="102"/>
      <c r="H74" s="102"/>
      <c r="I74" s="110"/>
      <c r="J74" s="102"/>
      <c r="K74" s="102"/>
      <c r="L74" s="107"/>
      <c r="M74" s="108"/>
      <c r="N74" s="103"/>
      <c r="O74" s="104"/>
    </row>
    <row r="75" spans="1:15" ht="15.75" x14ac:dyDescent="0.2">
      <c r="A75" s="101"/>
      <c r="B75" s="102"/>
      <c r="C75" s="103"/>
      <c r="D75" s="104"/>
      <c r="E75" s="104"/>
      <c r="F75" s="105"/>
      <c r="G75" s="102"/>
      <c r="H75" s="109"/>
      <c r="I75" s="110"/>
      <c r="J75" s="102"/>
      <c r="K75" s="102"/>
      <c r="L75" s="107"/>
      <c r="M75" s="108"/>
      <c r="N75" s="103"/>
      <c r="O75" s="104"/>
    </row>
    <row r="76" spans="1:15" ht="15.75" x14ac:dyDescent="0.2">
      <c r="A76" s="101"/>
      <c r="B76" s="102"/>
      <c r="C76" s="103"/>
      <c r="D76" s="104"/>
      <c r="E76" s="104"/>
      <c r="F76" s="105"/>
      <c r="G76" s="102"/>
      <c r="H76" s="109"/>
      <c r="I76" s="110"/>
      <c r="J76" s="102"/>
      <c r="K76" s="102"/>
      <c r="L76" s="107"/>
      <c r="M76" s="108"/>
      <c r="N76" s="103"/>
      <c r="O76" s="104"/>
    </row>
    <row r="77" spans="1:15" ht="15.75" x14ac:dyDescent="0.2">
      <c r="A77" s="101"/>
      <c r="B77" s="102"/>
      <c r="C77" s="103"/>
      <c r="D77" s="104"/>
      <c r="E77" s="104"/>
      <c r="F77" s="105"/>
      <c r="G77" s="102"/>
      <c r="H77" s="102"/>
      <c r="I77" s="110"/>
      <c r="J77" s="102"/>
      <c r="K77" s="102"/>
      <c r="L77" s="107"/>
      <c r="M77" s="108"/>
      <c r="N77" s="103"/>
      <c r="O77" s="104"/>
    </row>
    <row r="78" spans="1:15" ht="15.75" x14ac:dyDescent="0.2">
      <c r="A78" s="101"/>
      <c r="B78" s="102"/>
      <c r="C78" s="103"/>
      <c r="D78" s="104"/>
      <c r="E78" s="104"/>
      <c r="F78" s="105"/>
      <c r="G78" s="102"/>
      <c r="H78" s="109"/>
      <c r="I78" s="110"/>
      <c r="J78" s="102"/>
      <c r="K78" s="102"/>
      <c r="L78" s="107"/>
      <c r="M78" s="108"/>
      <c r="N78" s="103"/>
      <c r="O78" s="104"/>
    </row>
    <row r="79" spans="1:15" ht="15.75" x14ac:dyDescent="0.2">
      <c r="A79" s="101"/>
      <c r="B79" s="102"/>
      <c r="C79" s="103"/>
      <c r="D79" s="104"/>
      <c r="E79" s="104"/>
      <c r="F79" s="105"/>
      <c r="G79" s="102"/>
      <c r="H79" s="109"/>
      <c r="I79" s="110"/>
      <c r="J79" s="102"/>
      <c r="K79" s="102"/>
      <c r="L79" s="107"/>
      <c r="M79" s="108"/>
      <c r="N79" s="103"/>
      <c r="O79" s="104"/>
    </row>
    <row r="80" spans="1:15" x14ac:dyDescent="0.2">
      <c r="A80" s="101"/>
      <c r="B80" s="104"/>
      <c r="C80" s="103"/>
      <c r="D80" s="111"/>
      <c r="E80" s="104"/>
      <c r="F80" s="112"/>
      <c r="G80" s="104"/>
      <c r="H80" s="109"/>
      <c r="I80" s="113"/>
      <c r="J80" s="104"/>
      <c r="K80" s="104"/>
      <c r="L80" s="107"/>
      <c r="M80" s="104"/>
      <c r="N80" s="103"/>
      <c r="O80" s="102"/>
    </row>
    <row r="81" spans="1:15" x14ac:dyDescent="0.2">
      <c r="A81" s="101"/>
      <c r="B81" s="104"/>
      <c r="C81" s="103"/>
      <c r="D81" s="111"/>
      <c r="E81" s="104"/>
      <c r="F81" s="112"/>
      <c r="G81" s="104"/>
      <c r="H81" s="104"/>
      <c r="I81" s="113"/>
      <c r="J81" s="104"/>
      <c r="K81" s="104"/>
      <c r="L81" s="107"/>
      <c r="M81" s="104"/>
      <c r="N81" s="103"/>
      <c r="O81" s="104"/>
    </row>
    <row r="82" spans="1:15" x14ac:dyDescent="0.2">
      <c r="A82" s="101"/>
      <c r="B82" s="104"/>
      <c r="C82" s="103"/>
      <c r="D82" s="111"/>
      <c r="E82" s="104"/>
      <c r="F82" s="112"/>
      <c r="G82" s="104"/>
      <c r="H82" s="109"/>
      <c r="I82" s="113"/>
      <c r="J82" s="104"/>
      <c r="K82" s="104"/>
      <c r="L82" s="107"/>
      <c r="M82" s="104"/>
      <c r="N82" s="103"/>
      <c r="O82" s="102"/>
    </row>
    <row r="83" spans="1:15" x14ac:dyDescent="0.2">
      <c r="A83" s="101"/>
      <c r="B83" s="104"/>
      <c r="C83" s="103"/>
      <c r="D83" s="111"/>
      <c r="E83" s="104"/>
      <c r="F83" s="112"/>
      <c r="G83" s="104"/>
      <c r="H83" s="109"/>
      <c r="I83" s="113"/>
      <c r="J83" s="104"/>
      <c r="K83" s="104"/>
      <c r="L83" s="107"/>
      <c r="M83" s="104"/>
      <c r="N83" s="103"/>
      <c r="O83" s="104"/>
    </row>
    <row r="84" spans="1:15" x14ac:dyDescent="0.2">
      <c r="A84" s="101"/>
      <c r="B84" s="104"/>
      <c r="C84" s="103"/>
      <c r="D84" s="111"/>
      <c r="E84" s="104"/>
      <c r="F84" s="112"/>
      <c r="G84" s="104"/>
      <c r="H84" s="109"/>
      <c r="I84" s="113"/>
      <c r="J84" s="104"/>
      <c r="K84" s="104"/>
      <c r="L84" s="107"/>
      <c r="M84" s="104"/>
      <c r="N84" s="103"/>
      <c r="O84" s="102"/>
    </row>
    <row r="85" spans="1:15" x14ac:dyDescent="0.2">
      <c r="A85" s="101"/>
      <c r="B85" s="104"/>
      <c r="C85" s="103"/>
      <c r="D85" s="111"/>
      <c r="E85" s="104"/>
      <c r="F85" s="112"/>
      <c r="G85" s="104"/>
      <c r="H85" s="109"/>
      <c r="I85" s="113"/>
      <c r="J85" s="104"/>
      <c r="K85" s="104"/>
      <c r="L85" s="107"/>
      <c r="M85" s="104"/>
      <c r="N85" s="103"/>
      <c r="O85" s="104"/>
    </row>
    <row r="86" spans="1:15" x14ac:dyDescent="0.2">
      <c r="A86" s="101"/>
      <c r="B86" s="104"/>
      <c r="C86" s="103"/>
      <c r="D86" s="111"/>
      <c r="E86" s="104"/>
      <c r="F86" s="112"/>
      <c r="G86" s="104"/>
      <c r="H86" s="109"/>
      <c r="I86" s="113"/>
      <c r="J86" s="104"/>
      <c r="K86" s="104"/>
      <c r="L86" s="107"/>
      <c r="M86" s="104"/>
      <c r="N86" s="103"/>
      <c r="O86" s="102"/>
    </row>
    <row r="87" spans="1:15" x14ac:dyDescent="0.2">
      <c r="A87" s="101"/>
      <c r="B87" s="104"/>
      <c r="C87" s="103"/>
      <c r="D87" s="111"/>
      <c r="E87" s="104"/>
      <c r="F87" s="112"/>
      <c r="G87" s="104"/>
      <c r="H87" s="109"/>
      <c r="I87" s="113"/>
      <c r="J87" s="104"/>
      <c r="K87" s="104"/>
      <c r="L87" s="107"/>
      <c r="M87" s="104"/>
      <c r="N87" s="103"/>
      <c r="O87" s="104"/>
    </row>
    <row r="88" spans="1:15" x14ac:dyDescent="0.2">
      <c r="A88" s="101"/>
      <c r="B88" s="104"/>
      <c r="C88" s="103"/>
      <c r="D88" s="111"/>
      <c r="E88" s="104"/>
      <c r="F88" s="112"/>
      <c r="G88" s="104"/>
      <c r="H88" s="109"/>
      <c r="I88" s="113"/>
      <c r="J88" s="104"/>
      <c r="K88" s="104"/>
      <c r="L88" s="107"/>
      <c r="M88" s="104"/>
      <c r="N88" s="103"/>
      <c r="O88" s="102"/>
    </row>
    <row r="89" spans="1:15" x14ac:dyDescent="0.2">
      <c r="A89" s="101"/>
      <c r="B89" s="104"/>
      <c r="C89" s="103"/>
      <c r="D89" s="111"/>
      <c r="E89" s="104"/>
      <c r="F89" s="112"/>
      <c r="G89" s="104"/>
      <c r="H89" s="109"/>
      <c r="I89" s="113"/>
      <c r="J89" s="104"/>
      <c r="K89" s="104"/>
      <c r="L89" s="107"/>
      <c r="M89" s="104"/>
      <c r="N89" s="103"/>
      <c r="O89" s="104"/>
    </row>
    <row r="90" spans="1:15" x14ac:dyDescent="0.2">
      <c r="A90" s="101"/>
      <c r="B90" s="104"/>
      <c r="C90" s="103"/>
      <c r="D90" s="111"/>
      <c r="E90" s="104"/>
      <c r="F90" s="112"/>
      <c r="G90" s="104"/>
      <c r="H90" s="109"/>
      <c r="I90" s="113"/>
      <c r="J90" s="104"/>
      <c r="K90" s="104"/>
      <c r="L90" s="107"/>
      <c r="M90" s="104"/>
      <c r="N90" s="103"/>
      <c r="O90" s="102"/>
    </row>
    <row r="91" spans="1:15" x14ac:dyDescent="0.2">
      <c r="A91" s="101"/>
      <c r="B91" s="104"/>
      <c r="C91" s="103"/>
      <c r="D91" s="111"/>
      <c r="E91" s="104"/>
      <c r="F91" s="112"/>
      <c r="G91" s="104"/>
      <c r="H91" s="109"/>
      <c r="I91" s="113"/>
      <c r="J91" s="104"/>
      <c r="K91" s="104"/>
      <c r="L91" s="107"/>
      <c r="M91" s="104"/>
      <c r="N91" s="103"/>
      <c r="O91" s="104"/>
    </row>
    <row r="92" spans="1:15" x14ac:dyDescent="0.2">
      <c r="A92" s="101"/>
      <c r="B92" s="104"/>
      <c r="C92" s="103"/>
      <c r="D92" s="111"/>
      <c r="E92" s="104"/>
      <c r="F92" s="112"/>
      <c r="G92" s="104"/>
      <c r="H92" s="109"/>
      <c r="I92" s="113"/>
      <c r="J92" s="104"/>
      <c r="K92" s="104"/>
      <c r="L92" s="107"/>
      <c r="M92" s="104"/>
      <c r="N92" s="103"/>
      <c r="O92" s="102"/>
    </row>
    <row r="93" spans="1:15" x14ac:dyDescent="0.2">
      <c r="A93" s="101"/>
      <c r="B93" s="104"/>
      <c r="C93" s="103"/>
      <c r="D93" s="111"/>
      <c r="E93" s="104"/>
      <c r="F93" s="112"/>
      <c r="G93" s="104"/>
      <c r="H93" s="109"/>
      <c r="I93" s="113"/>
      <c r="J93" s="104"/>
      <c r="K93" s="104"/>
      <c r="L93" s="107"/>
      <c r="M93" s="104"/>
      <c r="N93" s="103"/>
      <c r="O93" s="104"/>
    </row>
    <row r="94" spans="1:15" ht="15.75" x14ac:dyDescent="0.2">
      <c r="A94" s="101"/>
      <c r="B94" s="102"/>
      <c r="C94" s="103"/>
      <c r="D94" s="104"/>
      <c r="E94" s="104"/>
      <c r="F94" s="105"/>
      <c r="G94" s="102"/>
      <c r="H94" s="109"/>
      <c r="I94" s="110"/>
      <c r="J94" s="102"/>
      <c r="K94" s="102"/>
      <c r="L94" s="107"/>
      <c r="M94" s="108"/>
      <c r="N94" s="103"/>
      <c r="O94" s="102"/>
    </row>
    <row r="95" spans="1:15" ht="15.75" x14ac:dyDescent="0.2">
      <c r="A95" s="101"/>
      <c r="B95" s="102"/>
      <c r="C95" s="103"/>
      <c r="D95" s="104"/>
      <c r="E95" s="104"/>
      <c r="F95" s="105"/>
      <c r="G95" s="102"/>
      <c r="H95" s="109"/>
      <c r="I95" s="110"/>
      <c r="J95" s="102"/>
      <c r="K95" s="102"/>
      <c r="L95" s="107"/>
      <c r="M95" s="108"/>
      <c r="N95" s="103"/>
      <c r="O95" s="104"/>
    </row>
    <row r="96" spans="1:15" ht="15.75" x14ac:dyDescent="0.2">
      <c r="A96" s="101"/>
      <c r="B96" s="102"/>
      <c r="C96" s="103"/>
      <c r="D96" s="104"/>
      <c r="E96" s="104"/>
      <c r="F96" s="105"/>
      <c r="G96" s="102"/>
      <c r="H96" s="109"/>
      <c r="I96" s="110"/>
      <c r="J96" s="102"/>
      <c r="K96" s="102"/>
      <c r="L96" s="107"/>
      <c r="M96" s="108"/>
      <c r="N96" s="103"/>
      <c r="O96" s="102"/>
    </row>
    <row r="97" spans="1:15" ht="15.75" x14ac:dyDescent="0.2">
      <c r="A97" s="101"/>
      <c r="B97" s="102"/>
      <c r="C97" s="103"/>
      <c r="D97" s="104"/>
      <c r="E97" s="104"/>
      <c r="F97" s="105"/>
      <c r="G97" s="102"/>
      <c r="H97" s="109"/>
      <c r="I97" s="110"/>
      <c r="J97" s="102"/>
      <c r="K97" s="102"/>
      <c r="L97" s="107"/>
      <c r="M97" s="108"/>
      <c r="N97" s="103"/>
      <c r="O97" s="104"/>
    </row>
    <row r="98" spans="1:15" ht="15.75" x14ac:dyDescent="0.2">
      <c r="A98" s="101"/>
      <c r="B98" s="102"/>
      <c r="C98" s="103"/>
      <c r="D98" s="104"/>
      <c r="E98" s="104"/>
      <c r="F98" s="105"/>
      <c r="G98" s="102"/>
      <c r="H98" s="109"/>
      <c r="I98" s="110"/>
      <c r="J98" s="102"/>
      <c r="K98" s="102"/>
      <c r="L98" s="107"/>
      <c r="M98" s="108"/>
      <c r="N98" s="103"/>
      <c r="O98" s="102"/>
    </row>
    <row r="99" spans="1:15" ht="15.75" x14ac:dyDescent="0.2">
      <c r="A99" s="101"/>
      <c r="B99" s="102"/>
      <c r="C99" s="103"/>
      <c r="D99" s="104"/>
      <c r="E99" s="104"/>
      <c r="F99" s="105"/>
      <c r="G99" s="102"/>
      <c r="H99" s="109"/>
      <c r="I99" s="110"/>
      <c r="J99" s="102"/>
      <c r="K99" s="102"/>
      <c r="L99" s="107"/>
      <c r="M99" s="108"/>
      <c r="N99" s="103"/>
      <c r="O99" s="104"/>
    </row>
    <row r="100" spans="1:15" ht="15.75" x14ac:dyDescent="0.2">
      <c r="A100" s="101"/>
      <c r="B100" s="102"/>
      <c r="C100" s="103"/>
      <c r="D100" s="104"/>
      <c r="E100" s="104"/>
      <c r="F100" s="105"/>
      <c r="G100" s="102"/>
      <c r="H100" s="102"/>
      <c r="I100" s="110"/>
      <c r="J100" s="102"/>
      <c r="K100" s="102"/>
      <c r="L100" s="107"/>
      <c r="M100" s="108"/>
      <c r="N100" s="103"/>
      <c r="O100" s="102"/>
    </row>
    <row r="101" spans="1:15" ht="15.75" x14ac:dyDescent="0.2">
      <c r="A101" s="101"/>
      <c r="B101" s="102"/>
      <c r="C101" s="103"/>
      <c r="D101" s="104"/>
      <c r="E101" s="104"/>
      <c r="F101" s="105"/>
      <c r="G101" s="102"/>
      <c r="H101" s="109"/>
      <c r="I101" s="110"/>
      <c r="J101" s="102"/>
      <c r="K101" s="102"/>
      <c r="L101" s="107"/>
      <c r="M101" s="108"/>
      <c r="N101" s="103"/>
      <c r="O101" s="104"/>
    </row>
    <row r="102" spans="1:15" ht="15.75" x14ac:dyDescent="0.2">
      <c r="A102" s="101"/>
      <c r="B102" s="102"/>
      <c r="C102" s="103"/>
      <c r="D102" s="104"/>
      <c r="E102" s="104"/>
      <c r="F102" s="105"/>
      <c r="G102" s="102"/>
      <c r="H102" s="109"/>
      <c r="I102" s="110"/>
      <c r="J102" s="102"/>
      <c r="K102" s="102"/>
      <c r="L102" s="107"/>
      <c r="M102" s="108"/>
      <c r="N102" s="103"/>
      <c r="O102" s="102"/>
    </row>
    <row r="103" spans="1:15" ht="15.75" x14ac:dyDescent="0.2">
      <c r="A103" s="101"/>
      <c r="B103" s="102"/>
      <c r="C103" s="103"/>
      <c r="D103" s="104"/>
      <c r="E103" s="104"/>
      <c r="F103" s="105"/>
      <c r="G103" s="102"/>
      <c r="H103" s="109"/>
      <c r="I103" s="110"/>
      <c r="J103" s="102"/>
      <c r="K103" s="102"/>
      <c r="L103" s="107"/>
      <c r="M103" s="108"/>
      <c r="N103" s="103"/>
      <c r="O103" s="104"/>
    </row>
    <row r="104" spans="1:15" ht="15.75" x14ac:dyDescent="0.2">
      <c r="A104" s="101"/>
      <c r="B104" s="102"/>
      <c r="C104" s="103"/>
      <c r="D104" s="104"/>
      <c r="E104" s="104"/>
      <c r="F104" s="105"/>
      <c r="G104" s="102"/>
      <c r="H104" s="109"/>
      <c r="I104" s="110"/>
      <c r="J104" s="102"/>
      <c r="K104" s="102"/>
      <c r="L104" s="107"/>
      <c r="M104" s="108"/>
      <c r="N104" s="103"/>
      <c r="O104" s="102"/>
    </row>
    <row r="105" spans="1:15" ht="15.75" x14ac:dyDescent="0.2">
      <c r="A105" s="101"/>
      <c r="B105" s="102"/>
      <c r="C105" s="103"/>
      <c r="D105" s="104"/>
      <c r="E105" s="104"/>
      <c r="F105" s="105"/>
      <c r="G105" s="102"/>
      <c r="H105" s="109"/>
      <c r="I105" s="110"/>
      <c r="J105" s="102"/>
      <c r="K105" s="102"/>
      <c r="L105" s="107"/>
      <c r="M105" s="108"/>
      <c r="N105" s="103"/>
      <c r="O105" s="104"/>
    </row>
    <row r="106" spans="1:15" ht="15.75" x14ac:dyDescent="0.2">
      <c r="A106" s="101"/>
      <c r="B106" s="102"/>
      <c r="C106" s="103"/>
      <c r="D106" s="104"/>
      <c r="E106" s="104"/>
      <c r="F106" s="105"/>
      <c r="G106" s="102"/>
      <c r="H106" s="109"/>
      <c r="I106" s="110"/>
      <c r="J106" s="102"/>
      <c r="K106" s="102"/>
      <c r="L106" s="107"/>
      <c r="M106" s="108"/>
      <c r="N106" s="103"/>
      <c r="O106" s="102"/>
    </row>
    <row r="107" spans="1:15" x14ac:dyDescent="0.2">
      <c r="A107" s="114"/>
      <c r="B107" s="104"/>
      <c r="C107" s="116"/>
      <c r="D107" s="111"/>
      <c r="E107" s="104"/>
      <c r="F107" s="104"/>
      <c r="G107" s="104"/>
      <c r="H107" s="109"/>
      <c r="I107" s="113"/>
      <c r="J107" s="104"/>
      <c r="K107" s="104"/>
      <c r="L107" s="107"/>
      <c r="M107" s="104"/>
      <c r="N107" s="103"/>
      <c r="O107" s="104"/>
    </row>
    <row r="108" spans="1:15" ht="15.75" x14ac:dyDescent="0.2">
      <c r="A108" s="101"/>
      <c r="B108" s="102"/>
      <c r="C108" s="103"/>
      <c r="D108" s="104"/>
      <c r="E108" s="104"/>
      <c r="F108" s="105"/>
      <c r="G108" s="102"/>
      <c r="H108" s="109"/>
      <c r="I108" s="110"/>
      <c r="J108" s="102"/>
      <c r="K108" s="102"/>
      <c r="L108" s="107"/>
      <c r="M108" s="108"/>
      <c r="N108" s="103"/>
      <c r="O108" s="102"/>
    </row>
    <row r="109" spans="1:15" ht="15.75" x14ac:dyDescent="0.2">
      <c r="A109" s="101"/>
      <c r="B109" s="102"/>
      <c r="C109" s="103"/>
      <c r="D109" s="104"/>
      <c r="E109" s="104"/>
      <c r="F109" s="105"/>
      <c r="G109" s="102"/>
      <c r="H109" s="109"/>
      <c r="I109" s="110"/>
      <c r="J109" s="102"/>
      <c r="K109" s="102"/>
      <c r="L109" s="107"/>
      <c r="M109" s="108"/>
      <c r="N109" s="103"/>
      <c r="O109" s="104"/>
    </row>
    <row r="110" spans="1:15" ht="15.75" x14ac:dyDescent="0.2">
      <c r="A110" s="101"/>
      <c r="B110" s="102"/>
      <c r="C110" s="103"/>
      <c r="D110" s="104"/>
      <c r="E110" s="104"/>
      <c r="F110" s="105"/>
      <c r="G110" s="102"/>
      <c r="H110" s="109"/>
      <c r="I110" s="110"/>
      <c r="J110" s="102"/>
      <c r="K110" s="102"/>
      <c r="L110" s="107"/>
      <c r="M110" s="108"/>
      <c r="N110" s="103"/>
      <c r="O110" s="102"/>
    </row>
    <row r="111" spans="1:15" ht="15.75" x14ac:dyDescent="0.2">
      <c r="A111" s="101"/>
      <c r="B111" s="102"/>
      <c r="C111" s="103"/>
      <c r="D111" s="104"/>
      <c r="E111" s="104"/>
      <c r="F111" s="105"/>
      <c r="G111" s="102"/>
      <c r="H111" s="109"/>
      <c r="I111" s="110"/>
      <c r="J111" s="102"/>
      <c r="K111" s="102"/>
      <c r="L111" s="107"/>
      <c r="M111" s="108"/>
      <c r="N111" s="103"/>
      <c r="O111" s="104"/>
    </row>
    <row r="112" spans="1:15" ht="15.75" x14ac:dyDescent="0.2">
      <c r="A112" s="101"/>
      <c r="B112" s="102"/>
      <c r="C112" s="103"/>
      <c r="D112" s="104"/>
      <c r="E112" s="104"/>
      <c r="F112" s="105"/>
      <c r="G112" s="102"/>
      <c r="H112" s="102"/>
      <c r="I112" s="110"/>
      <c r="J112" s="102"/>
      <c r="K112" s="102"/>
      <c r="L112" s="107"/>
      <c r="M112" s="108"/>
      <c r="N112" s="103"/>
      <c r="O112" s="102"/>
    </row>
    <row r="113" spans="1:15" ht="15.75" x14ac:dyDescent="0.2">
      <c r="A113" s="101"/>
      <c r="B113" s="102"/>
      <c r="C113" s="103"/>
      <c r="D113" s="104"/>
      <c r="E113" s="104"/>
      <c r="F113" s="105"/>
      <c r="G113" s="102"/>
      <c r="H113" s="109"/>
      <c r="I113" s="110"/>
      <c r="J113" s="102"/>
      <c r="K113" s="102"/>
      <c r="L113" s="107"/>
      <c r="M113" s="108"/>
      <c r="N113" s="103"/>
      <c r="O113" s="104"/>
    </row>
    <row r="114" spans="1:15" ht="15.75" x14ac:dyDescent="0.2">
      <c r="A114" s="101"/>
      <c r="B114" s="102"/>
      <c r="C114" s="103"/>
      <c r="D114" s="104"/>
      <c r="E114" s="104"/>
      <c r="F114" s="105"/>
      <c r="G114" s="102"/>
      <c r="H114" s="109"/>
      <c r="I114" s="110"/>
      <c r="J114" s="102"/>
      <c r="K114" s="102"/>
      <c r="L114" s="107"/>
      <c r="M114" s="108"/>
      <c r="N114" s="103"/>
      <c r="O114" s="102"/>
    </row>
    <row r="115" spans="1:15" ht="15.75" x14ac:dyDescent="0.2">
      <c r="A115" s="101"/>
      <c r="B115" s="102"/>
      <c r="C115" s="103"/>
      <c r="D115" s="104"/>
      <c r="E115" s="104"/>
      <c r="F115" s="105"/>
      <c r="G115" s="102"/>
      <c r="H115" s="109"/>
      <c r="I115" s="110"/>
      <c r="J115" s="102"/>
      <c r="K115" s="102"/>
      <c r="L115" s="107"/>
      <c r="M115" s="108"/>
      <c r="N115" s="103"/>
      <c r="O115" s="104"/>
    </row>
    <row r="116" spans="1:15" ht="15.75" x14ac:dyDescent="0.2">
      <c r="A116" s="101"/>
      <c r="B116" s="102"/>
      <c r="C116" s="103"/>
      <c r="D116" s="104"/>
      <c r="E116" s="104"/>
      <c r="F116" s="105"/>
      <c r="G116" s="102"/>
      <c r="H116" s="109"/>
      <c r="I116" s="110"/>
      <c r="J116" s="102"/>
      <c r="K116" s="102"/>
      <c r="L116" s="107"/>
      <c r="M116" s="108"/>
      <c r="N116" s="103"/>
      <c r="O116" s="102"/>
    </row>
    <row r="117" spans="1:15" ht="15.75" x14ac:dyDescent="0.2">
      <c r="A117" s="101"/>
      <c r="B117" s="102"/>
      <c r="C117" s="103"/>
      <c r="D117" s="104"/>
      <c r="E117" s="104"/>
      <c r="F117" s="105"/>
      <c r="G117" s="102"/>
      <c r="H117" s="109"/>
      <c r="I117" s="110"/>
      <c r="J117" s="102"/>
      <c r="K117" s="102"/>
      <c r="L117" s="107"/>
      <c r="M117" s="108"/>
      <c r="N117" s="103"/>
      <c r="O117" s="104"/>
    </row>
    <row r="118" spans="1:15" ht="15.75" x14ac:dyDescent="0.2">
      <c r="A118" s="101"/>
      <c r="B118" s="102"/>
      <c r="C118" s="103"/>
      <c r="D118" s="104"/>
      <c r="E118" s="104"/>
      <c r="F118" s="105"/>
      <c r="G118" s="102"/>
      <c r="H118" s="109"/>
      <c r="I118" s="110"/>
      <c r="J118" s="102"/>
      <c r="K118" s="102"/>
      <c r="L118" s="107"/>
      <c r="M118" s="108"/>
      <c r="N118" s="103"/>
      <c r="O118" s="102"/>
    </row>
    <row r="119" spans="1:15" ht="15.75" x14ac:dyDescent="0.2">
      <c r="A119" s="101"/>
      <c r="B119" s="102"/>
      <c r="C119" s="103"/>
      <c r="D119" s="104"/>
      <c r="E119" s="104"/>
      <c r="F119" s="105"/>
      <c r="G119" s="102"/>
      <c r="H119" s="109"/>
      <c r="I119" s="110"/>
      <c r="J119" s="102"/>
      <c r="K119" s="102"/>
      <c r="L119" s="107"/>
      <c r="M119" s="108"/>
      <c r="N119" s="103"/>
      <c r="O119" s="104"/>
    </row>
    <row r="120" spans="1:15" ht="15.75" x14ac:dyDescent="0.2">
      <c r="A120" s="101"/>
      <c r="B120" s="102"/>
      <c r="C120" s="103"/>
      <c r="D120" s="104"/>
      <c r="E120" s="104"/>
      <c r="F120" s="105"/>
      <c r="G120" s="102"/>
      <c r="H120" s="109"/>
      <c r="I120" s="110"/>
      <c r="J120" s="102"/>
      <c r="K120" s="102"/>
      <c r="L120" s="107"/>
      <c r="M120" s="108"/>
      <c r="N120" s="103"/>
      <c r="O120" s="102"/>
    </row>
    <row r="121" spans="1:15" ht="15.75" x14ac:dyDescent="0.2">
      <c r="A121" s="101"/>
      <c r="B121" s="102"/>
      <c r="C121" s="103"/>
      <c r="D121" s="104"/>
      <c r="E121" s="104"/>
      <c r="F121" s="105"/>
      <c r="G121" s="102"/>
      <c r="H121" s="109"/>
      <c r="I121" s="110"/>
      <c r="J121" s="102"/>
      <c r="K121" s="102"/>
      <c r="L121" s="107"/>
      <c r="M121" s="108"/>
      <c r="N121" s="103"/>
      <c r="O121" s="104"/>
    </row>
    <row r="122" spans="1:15" ht="15.75" x14ac:dyDescent="0.2">
      <c r="A122" s="101"/>
      <c r="B122" s="102"/>
      <c r="C122" s="103"/>
      <c r="D122" s="104"/>
      <c r="E122" s="104"/>
      <c r="F122" s="105"/>
      <c r="G122" s="102"/>
      <c r="H122" s="109"/>
      <c r="I122" s="110"/>
      <c r="J122" s="102"/>
      <c r="K122" s="102"/>
      <c r="L122" s="107"/>
      <c r="M122" s="108"/>
      <c r="N122" s="103"/>
      <c r="O122" s="102"/>
    </row>
    <row r="123" spans="1:15" ht="15.75" x14ac:dyDescent="0.2">
      <c r="A123" s="101"/>
      <c r="B123" s="102"/>
      <c r="C123" s="103"/>
      <c r="D123" s="104"/>
      <c r="E123" s="104"/>
      <c r="F123" s="105"/>
      <c r="G123" s="102"/>
      <c r="H123" s="109"/>
      <c r="I123" s="110"/>
      <c r="J123" s="102"/>
      <c r="K123" s="102"/>
      <c r="L123" s="107"/>
      <c r="M123" s="108"/>
      <c r="N123" s="103"/>
      <c r="O123" s="104"/>
    </row>
    <row r="124" spans="1:15" ht="15.75" x14ac:dyDescent="0.2">
      <c r="A124" s="101"/>
      <c r="B124" s="102"/>
      <c r="C124" s="103"/>
      <c r="D124" s="104"/>
      <c r="E124" s="104"/>
      <c r="F124" s="105"/>
      <c r="G124" s="102"/>
      <c r="H124" s="109"/>
      <c r="I124" s="110"/>
      <c r="J124" s="102"/>
      <c r="K124" s="102"/>
      <c r="L124" s="107"/>
      <c r="M124" s="108"/>
      <c r="N124" s="103"/>
      <c r="O124" s="102"/>
    </row>
    <row r="125" spans="1:15" ht="15.75" x14ac:dyDescent="0.2">
      <c r="A125" s="101"/>
      <c r="B125" s="102"/>
      <c r="C125" s="103"/>
      <c r="D125" s="104"/>
      <c r="E125" s="104"/>
      <c r="F125" s="105"/>
      <c r="G125" s="102"/>
      <c r="H125" s="109"/>
      <c r="I125" s="110"/>
      <c r="J125" s="102"/>
      <c r="K125" s="102"/>
      <c r="L125" s="107"/>
      <c r="M125" s="108"/>
      <c r="N125" s="103"/>
      <c r="O125" s="104"/>
    </row>
    <row r="126" spans="1:15" ht="15.75" x14ac:dyDescent="0.2">
      <c r="A126" s="101"/>
      <c r="B126" s="102"/>
      <c r="C126" s="103"/>
      <c r="D126" s="104"/>
      <c r="E126" s="104"/>
      <c r="F126" s="105"/>
      <c r="G126" s="102"/>
      <c r="H126" s="109"/>
      <c r="I126" s="110"/>
      <c r="J126" s="102"/>
      <c r="K126" s="102"/>
      <c r="L126" s="107"/>
      <c r="M126" s="108"/>
      <c r="N126" s="103"/>
      <c r="O126" s="102"/>
    </row>
    <row r="127" spans="1:15" ht="15.75" x14ac:dyDescent="0.2">
      <c r="A127" s="101"/>
      <c r="B127" s="102"/>
      <c r="C127" s="103"/>
      <c r="D127" s="104"/>
      <c r="E127" s="104"/>
      <c r="F127" s="105"/>
      <c r="G127" s="102"/>
      <c r="H127" s="102"/>
      <c r="I127" s="110"/>
      <c r="J127" s="102"/>
      <c r="K127" s="102"/>
      <c r="L127" s="107"/>
      <c r="M127" s="108"/>
      <c r="N127" s="103"/>
      <c r="O127" s="104"/>
    </row>
    <row r="128" spans="1:15" ht="15.75" x14ac:dyDescent="0.2">
      <c r="A128" s="101"/>
      <c r="B128" s="102"/>
      <c r="C128" s="103"/>
      <c r="D128" s="104"/>
      <c r="E128" s="104"/>
      <c r="F128" s="105"/>
      <c r="G128" s="102"/>
      <c r="H128" s="102"/>
      <c r="I128" s="110"/>
      <c r="J128" s="102"/>
      <c r="K128" s="102"/>
      <c r="L128" s="107"/>
      <c r="M128" s="108"/>
      <c r="N128" s="103"/>
      <c r="O128" s="102"/>
    </row>
    <row r="129" spans="1:15" ht="15.75" x14ac:dyDescent="0.2">
      <c r="A129" s="101"/>
      <c r="B129" s="102"/>
      <c r="C129" s="103"/>
      <c r="D129" s="104"/>
      <c r="E129" s="104"/>
      <c r="F129" s="105"/>
      <c r="G129" s="102"/>
      <c r="H129" s="109"/>
      <c r="I129" s="110"/>
      <c r="J129" s="102"/>
      <c r="K129" s="102"/>
      <c r="L129" s="107"/>
      <c r="M129" s="108"/>
      <c r="N129" s="103"/>
      <c r="O129" s="104"/>
    </row>
    <row r="130" spans="1:15" ht="15.75" x14ac:dyDescent="0.2">
      <c r="A130" s="101"/>
      <c r="B130" s="102"/>
      <c r="C130" s="103"/>
      <c r="D130" s="104"/>
      <c r="E130" s="104"/>
      <c r="F130" s="105"/>
      <c r="G130" s="102"/>
      <c r="H130" s="109"/>
      <c r="I130" s="110"/>
      <c r="J130" s="102"/>
      <c r="K130" s="102"/>
      <c r="L130" s="107"/>
      <c r="M130" s="108"/>
      <c r="N130" s="103"/>
      <c r="O130" s="102"/>
    </row>
    <row r="131" spans="1:15" ht="15.75" x14ac:dyDescent="0.2">
      <c r="A131" s="101"/>
      <c r="B131" s="102"/>
      <c r="C131" s="103"/>
      <c r="D131" s="104"/>
      <c r="E131" s="104"/>
      <c r="F131" s="105"/>
      <c r="G131" s="102"/>
      <c r="H131" s="109"/>
      <c r="I131" s="110"/>
      <c r="J131" s="102"/>
      <c r="K131" s="102"/>
      <c r="L131" s="107"/>
      <c r="M131" s="108"/>
      <c r="N131" s="103"/>
      <c r="O131" s="104"/>
    </row>
    <row r="132" spans="1:15" ht="15.75" x14ac:dyDescent="0.2">
      <c r="A132" s="101"/>
      <c r="B132" s="102"/>
      <c r="C132" s="103"/>
      <c r="D132" s="104"/>
      <c r="E132" s="104"/>
      <c r="F132" s="105"/>
      <c r="G132" s="102"/>
      <c r="H132" s="109"/>
      <c r="I132" s="110"/>
      <c r="J132" s="102"/>
      <c r="K132" s="102"/>
      <c r="L132" s="107"/>
      <c r="M132" s="108"/>
      <c r="N132" s="103"/>
      <c r="O132" s="102"/>
    </row>
    <row r="133" spans="1:15" ht="15.75" x14ac:dyDescent="0.2">
      <c r="A133" s="101"/>
      <c r="B133" s="102"/>
      <c r="C133" s="103"/>
      <c r="D133" s="104"/>
      <c r="E133" s="104"/>
      <c r="F133" s="105"/>
      <c r="G133" s="102"/>
      <c r="H133" s="109"/>
      <c r="I133" s="110"/>
      <c r="J133" s="102"/>
      <c r="K133" s="102"/>
      <c r="L133" s="107"/>
      <c r="M133" s="108"/>
      <c r="N133" s="103"/>
      <c r="O133" s="104"/>
    </row>
    <row r="134" spans="1:15" ht="15.75" x14ac:dyDescent="0.2">
      <c r="A134" s="101"/>
      <c r="B134" s="102"/>
      <c r="C134" s="103"/>
      <c r="D134" s="104"/>
      <c r="E134" s="104"/>
      <c r="F134" s="105"/>
      <c r="G134" s="102"/>
      <c r="H134" s="102"/>
      <c r="I134" s="110"/>
      <c r="J134" s="102"/>
      <c r="K134" s="102"/>
      <c r="L134" s="107"/>
      <c r="M134" s="108"/>
      <c r="N134" s="103"/>
      <c r="O134" s="102"/>
    </row>
    <row r="135" spans="1:15" ht="15.75" x14ac:dyDescent="0.2">
      <c r="A135" s="101"/>
      <c r="B135" s="102"/>
      <c r="C135" s="103"/>
      <c r="D135" s="104"/>
      <c r="E135" s="104"/>
      <c r="F135" s="105"/>
      <c r="G135" s="102"/>
      <c r="H135" s="109"/>
      <c r="I135" s="110"/>
      <c r="J135" s="102"/>
      <c r="K135" s="102"/>
      <c r="L135" s="107"/>
      <c r="M135" s="108"/>
      <c r="N135" s="103"/>
      <c r="O135" s="104"/>
    </row>
    <row r="136" spans="1:15" ht="15.75" x14ac:dyDescent="0.2">
      <c r="A136" s="101"/>
      <c r="B136" s="102"/>
      <c r="C136" s="103"/>
      <c r="D136" s="104"/>
      <c r="E136" s="104"/>
      <c r="F136" s="105"/>
      <c r="G136" s="102"/>
      <c r="H136" s="109"/>
      <c r="I136" s="110"/>
      <c r="J136" s="102"/>
      <c r="K136" s="102"/>
      <c r="L136" s="107"/>
      <c r="M136" s="108"/>
      <c r="N136" s="103"/>
      <c r="O136" s="102"/>
    </row>
    <row r="137" spans="1:15" ht="15.75" x14ac:dyDescent="0.2">
      <c r="A137" s="101"/>
      <c r="B137" s="102"/>
      <c r="C137" s="103"/>
      <c r="D137" s="104"/>
      <c r="E137" s="104"/>
      <c r="F137" s="105"/>
      <c r="G137" s="102"/>
      <c r="H137" s="109"/>
      <c r="I137" s="110"/>
      <c r="J137" s="102"/>
      <c r="K137" s="102"/>
      <c r="L137" s="107"/>
      <c r="M137" s="108"/>
      <c r="N137" s="103"/>
      <c r="O137" s="104"/>
    </row>
    <row r="138" spans="1:15" ht="15.75" x14ac:dyDescent="0.2">
      <c r="A138" s="101"/>
      <c r="B138" s="102"/>
      <c r="C138" s="103"/>
      <c r="D138" s="104"/>
      <c r="E138" s="104"/>
      <c r="F138" s="105"/>
      <c r="G138" s="102"/>
      <c r="H138" s="109"/>
      <c r="I138" s="110"/>
      <c r="J138" s="102"/>
      <c r="K138" s="102"/>
      <c r="L138" s="107"/>
      <c r="M138" s="108"/>
      <c r="N138" s="103"/>
      <c r="O138" s="102"/>
    </row>
    <row r="139" spans="1:15" ht="15.75" x14ac:dyDescent="0.2">
      <c r="A139" s="101"/>
      <c r="B139" s="102"/>
      <c r="C139" s="103"/>
      <c r="D139" s="104"/>
      <c r="E139" s="104"/>
      <c r="F139" s="105"/>
      <c r="G139" s="102"/>
      <c r="H139" s="109"/>
      <c r="I139" s="110"/>
      <c r="J139" s="102"/>
      <c r="K139" s="102"/>
      <c r="L139" s="107"/>
      <c r="M139" s="108"/>
      <c r="N139" s="103"/>
      <c r="O139" s="104"/>
    </row>
    <row r="140" spans="1:15" ht="15.75" x14ac:dyDescent="0.2">
      <c r="A140" s="101"/>
      <c r="B140" s="102"/>
      <c r="C140" s="103"/>
      <c r="D140" s="104"/>
      <c r="E140" s="104"/>
      <c r="F140" s="105"/>
      <c r="G140" s="102"/>
      <c r="H140" s="109"/>
      <c r="I140" s="110"/>
      <c r="J140" s="102"/>
      <c r="K140" s="102"/>
      <c r="L140" s="107"/>
      <c r="M140" s="108"/>
      <c r="N140" s="103"/>
      <c r="O140" s="102"/>
    </row>
    <row r="141" spans="1:15" ht="15.75" x14ac:dyDescent="0.2">
      <c r="A141" s="101"/>
      <c r="B141" s="102"/>
      <c r="C141" s="103"/>
      <c r="D141" s="104"/>
      <c r="E141" s="104"/>
      <c r="F141" s="105"/>
      <c r="G141" s="102"/>
      <c r="H141" s="109"/>
      <c r="I141" s="110"/>
      <c r="J141" s="102"/>
      <c r="K141" s="102"/>
      <c r="L141" s="107"/>
      <c r="M141" s="108"/>
      <c r="N141" s="103"/>
      <c r="O141" s="104"/>
    </row>
    <row r="142" spans="1:15" ht="15.75" x14ac:dyDescent="0.2">
      <c r="A142" s="101"/>
      <c r="B142" s="102"/>
      <c r="C142" s="103"/>
      <c r="D142" s="104"/>
      <c r="E142" s="104"/>
      <c r="F142" s="105"/>
      <c r="G142" s="102"/>
      <c r="H142" s="102"/>
      <c r="I142" s="110"/>
      <c r="J142" s="102"/>
      <c r="K142" s="102"/>
      <c r="L142" s="107"/>
      <c r="M142" s="108"/>
      <c r="N142" s="103"/>
      <c r="O142" s="102"/>
    </row>
    <row r="143" spans="1:15" ht="15.75" x14ac:dyDescent="0.2">
      <c r="A143" s="101"/>
      <c r="B143" s="102"/>
      <c r="C143" s="103"/>
      <c r="D143" s="104"/>
      <c r="E143" s="104"/>
      <c r="F143" s="105"/>
      <c r="G143" s="102"/>
      <c r="H143" s="109"/>
      <c r="I143" s="110"/>
      <c r="J143" s="102"/>
      <c r="K143" s="102"/>
      <c r="L143" s="107"/>
      <c r="M143" s="108"/>
      <c r="N143" s="103"/>
      <c r="O143" s="104"/>
    </row>
    <row r="144" spans="1:15" ht="15.75" x14ac:dyDescent="0.2">
      <c r="A144" s="101"/>
      <c r="B144" s="102"/>
      <c r="C144" s="103"/>
      <c r="D144" s="104"/>
      <c r="E144" s="104"/>
      <c r="F144" s="105"/>
      <c r="G144" s="102"/>
      <c r="H144" s="102"/>
      <c r="I144" s="110"/>
      <c r="J144" s="102"/>
      <c r="K144" s="102"/>
      <c r="L144" s="107"/>
      <c r="M144" s="108"/>
      <c r="N144" s="103"/>
      <c r="O144" s="102"/>
    </row>
    <row r="145" spans="1:15" ht="15.75" x14ac:dyDescent="0.2">
      <c r="A145" s="101"/>
      <c r="B145" s="102"/>
      <c r="C145" s="103"/>
      <c r="D145" s="104"/>
      <c r="E145" s="104"/>
      <c r="F145" s="105"/>
      <c r="G145" s="102"/>
      <c r="H145" s="109"/>
      <c r="I145" s="110"/>
      <c r="J145" s="102"/>
      <c r="K145" s="102"/>
      <c r="L145" s="107"/>
      <c r="M145" s="108"/>
      <c r="N145" s="103"/>
      <c r="O145" s="104"/>
    </row>
    <row r="146" spans="1:15" ht="15.75" x14ac:dyDescent="0.2">
      <c r="A146" s="101"/>
      <c r="B146" s="102"/>
      <c r="C146" s="103"/>
      <c r="D146" s="104"/>
      <c r="E146" s="104"/>
      <c r="F146" s="105"/>
      <c r="G146" s="102"/>
      <c r="H146" s="109"/>
      <c r="I146" s="110"/>
      <c r="J146" s="102"/>
      <c r="K146" s="102"/>
      <c r="L146" s="107"/>
      <c r="M146" s="108"/>
      <c r="N146" s="103"/>
      <c r="O146" s="102"/>
    </row>
    <row r="147" spans="1:15" ht="15.75" x14ac:dyDescent="0.2">
      <c r="A147" s="101"/>
      <c r="B147" s="102"/>
      <c r="C147" s="103"/>
      <c r="D147" s="104"/>
      <c r="E147" s="104"/>
      <c r="F147" s="105"/>
      <c r="G147" s="102"/>
      <c r="H147" s="102"/>
      <c r="I147" s="110"/>
      <c r="J147" s="102"/>
      <c r="K147" s="102"/>
      <c r="L147" s="107"/>
      <c r="M147" s="108"/>
      <c r="N147" s="103"/>
      <c r="O147" s="104"/>
    </row>
    <row r="148" spans="1:15" ht="15.75" x14ac:dyDescent="0.2">
      <c r="A148" s="101"/>
      <c r="B148" s="102"/>
      <c r="C148" s="103"/>
      <c r="D148" s="104"/>
      <c r="E148" s="104"/>
      <c r="F148" s="105"/>
      <c r="G148" s="102"/>
      <c r="H148" s="109"/>
      <c r="I148" s="110"/>
      <c r="J148" s="102"/>
      <c r="K148" s="102"/>
      <c r="L148" s="107"/>
      <c r="M148" s="108"/>
      <c r="N148" s="103"/>
      <c r="O148" s="102"/>
    </row>
    <row r="149" spans="1:15" ht="15.75" x14ac:dyDescent="0.2">
      <c r="A149" s="101"/>
      <c r="B149" s="102"/>
      <c r="C149" s="103"/>
      <c r="D149" s="104"/>
      <c r="E149" s="104"/>
      <c r="F149" s="105"/>
      <c r="G149" s="102"/>
      <c r="H149" s="109"/>
      <c r="I149" s="110"/>
      <c r="J149" s="102"/>
      <c r="K149" s="102"/>
      <c r="L149" s="107"/>
      <c r="M149" s="108"/>
      <c r="N149" s="103"/>
      <c r="O149" s="104"/>
    </row>
    <row r="150" spans="1:15" ht="15.75" x14ac:dyDescent="0.2">
      <c r="A150" s="101"/>
      <c r="B150" s="102"/>
      <c r="C150" s="103"/>
      <c r="D150" s="104"/>
      <c r="E150" s="104"/>
      <c r="F150" s="105"/>
      <c r="G150" s="102"/>
      <c r="H150" s="109"/>
      <c r="I150" s="110"/>
      <c r="J150" s="102"/>
      <c r="K150" s="102"/>
      <c r="L150" s="107"/>
      <c r="M150" s="108"/>
      <c r="N150" s="103"/>
      <c r="O150" s="102"/>
    </row>
    <row r="151" spans="1:15" ht="15.75" x14ac:dyDescent="0.2">
      <c r="A151" s="101"/>
      <c r="B151" s="102"/>
      <c r="C151" s="103"/>
      <c r="D151" s="104"/>
      <c r="E151" s="104"/>
      <c r="F151" s="105"/>
      <c r="G151" s="102"/>
      <c r="H151" s="109"/>
      <c r="I151" s="110"/>
      <c r="J151" s="102"/>
      <c r="K151" s="102"/>
      <c r="L151" s="107"/>
      <c r="M151" s="108"/>
      <c r="N151" s="103"/>
      <c r="O151" s="104"/>
    </row>
    <row r="152" spans="1:15" ht="15.75" x14ac:dyDescent="0.2">
      <c r="A152" s="101"/>
      <c r="B152" s="102"/>
      <c r="C152" s="103"/>
      <c r="D152" s="104"/>
      <c r="E152" s="104"/>
      <c r="F152" s="105"/>
      <c r="G152" s="102"/>
      <c r="H152" s="109"/>
      <c r="I152" s="110"/>
      <c r="J152" s="102"/>
      <c r="K152" s="102"/>
      <c r="L152" s="107"/>
      <c r="M152" s="108"/>
      <c r="N152" s="103"/>
      <c r="O152" s="102"/>
    </row>
    <row r="153" spans="1:15" ht="15.75" x14ac:dyDescent="0.2">
      <c r="A153" s="101"/>
      <c r="B153" s="102"/>
      <c r="C153" s="103"/>
      <c r="D153" s="104"/>
      <c r="E153" s="104"/>
      <c r="F153" s="105"/>
      <c r="G153" s="102"/>
      <c r="H153" s="109"/>
      <c r="I153" s="110"/>
      <c r="J153" s="102"/>
      <c r="K153" s="102"/>
      <c r="L153" s="107"/>
      <c r="M153" s="108"/>
      <c r="N153" s="103"/>
      <c r="O153" s="104"/>
    </row>
    <row r="154" spans="1:15" ht="15.75" x14ac:dyDescent="0.2">
      <c r="A154" s="101"/>
      <c r="B154" s="102"/>
      <c r="C154" s="103"/>
      <c r="D154" s="104"/>
      <c r="E154" s="104"/>
      <c r="F154" s="105"/>
      <c r="G154" s="102"/>
      <c r="H154" s="109"/>
      <c r="I154" s="110"/>
      <c r="J154" s="102"/>
      <c r="K154" s="102"/>
      <c r="L154" s="107"/>
      <c r="M154" s="108"/>
      <c r="N154" s="103"/>
      <c r="O154" s="102"/>
    </row>
    <row r="155" spans="1:15" ht="15.75" x14ac:dyDescent="0.2">
      <c r="A155" s="101"/>
      <c r="B155" s="102"/>
      <c r="C155" s="103"/>
      <c r="D155" s="104"/>
      <c r="E155" s="104"/>
      <c r="F155" s="105"/>
      <c r="G155" s="102"/>
      <c r="H155" s="109"/>
      <c r="I155" s="110"/>
      <c r="J155" s="102"/>
      <c r="K155" s="102"/>
      <c r="L155" s="107"/>
      <c r="M155" s="108"/>
      <c r="N155" s="103"/>
      <c r="O155" s="104"/>
    </row>
    <row r="156" spans="1:15" ht="15.75" x14ac:dyDescent="0.2">
      <c r="A156" s="101"/>
      <c r="B156" s="102"/>
      <c r="C156" s="103"/>
      <c r="D156" s="104"/>
      <c r="E156" s="104"/>
      <c r="F156" s="105"/>
      <c r="G156" s="102"/>
      <c r="H156" s="109"/>
      <c r="I156" s="110"/>
      <c r="J156" s="102"/>
      <c r="K156" s="102"/>
      <c r="L156" s="107"/>
      <c r="M156" s="108"/>
      <c r="N156" s="103"/>
      <c r="O156" s="102"/>
    </row>
    <row r="157" spans="1:15" ht="15.75" x14ac:dyDescent="0.2">
      <c r="A157" s="101"/>
      <c r="B157" s="102"/>
      <c r="C157" s="103"/>
      <c r="D157" s="104"/>
      <c r="E157" s="104"/>
      <c r="F157" s="105"/>
      <c r="G157" s="102"/>
      <c r="H157" s="109"/>
      <c r="I157" s="110"/>
      <c r="J157" s="102"/>
      <c r="K157" s="102"/>
      <c r="L157" s="107"/>
      <c r="M157" s="108"/>
      <c r="N157" s="103"/>
      <c r="O157" s="104"/>
    </row>
    <row r="158" spans="1:15" ht="15.75" x14ac:dyDescent="0.2">
      <c r="A158" s="101"/>
      <c r="B158" s="102"/>
      <c r="C158" s="103"/>
      <c r="D158" s="104"/>
      <c r="E158" s="104"/>
      <c r="F158" s="105"/>
      <c r="G158" s="102"/>
      <c r="H158" s="102"/>
      <c r="I158" s="110"/>
      <c r="J158" s="102"/>
      <c r="K158" s="102"/>
      <c r="L158" s="107"/>
      <c r="M158" s="108"/>
      <c r="N158" s="103"/>
      <c r="O158" s="102"/>
    </row>
    <row r="159" spans="1:15" ht="15.75" x14ac:dyDescent="0.2">
      <c r="A159" s="101"/>
      <c r="B159" s="102"/>
      <c r="C159" s="103"/>
      <c r="D159" s="104"/>
      <c r="E159" s="104"/>
      <c r="F159" s="105"/>
      <c r="G159" s="102"/>
      <c r="H159" s="102"/>
      <c r="I159" s="110"/>
      <c r="J159" s="102"/>
      <c r="K159" s="102"/>
      <c r="L159" s="107"/>
      <c r="M159" s="108"/>
      <c r="N159" s="103"/>
      <c r="O159" s="104"/>
    </row>
    <row r="171" spans="1:15" ht="15.75" x14ac:dyDescent="0.2">
      <c r="A171" s="101"/>
      <c r="B171" s="102"/>
      <c r="C171" s="103"/>
      <c r="D171" s="104"/>
      <c r="E171" s="104"/>
      <c r="F171" s="105"/>
      <c r="G171" s="102"/>
      <c r="H171" s="102"/>
      <c r="I171" s="110"/>
      <c r="J171" s="102"/>
      <c r="K171" s="102"/>
      <c r="L171" s="107"/>
      <c r="M171" s="108"/>
      <c r="N171" s="103"/>
      <c r="O171" s="104"/>
    </row>
  </sheetData>
  <customSheetViews>
    <customSheetView guid="{D735A0E3-67D4-4A47-94B7-B543B7FA080E}" state="hidden" topLeftCell="A152">
      <selection activeCell="F159" sqref="F159"/>
      <pageMargins left="0.7" right="0.7" top="0.75" bottom="0.75" header="0.3" footer="0.3"/>
    </customSheetView>
    <customSheetView guid="{7FDDDD5D-ED8E-47A5-AFBE-0056D605C291}">
      <selection activeCell="C2" sqref="C2"/>
      <pageMargins left="0.7" right="0.7" top="0.75" bottom="0.75" header="0.3" footer="0.3"/>
    </customSheetView>
    <customSheetView guid="{D916705D-5F60-466F-8EBC-00890A40BBF6}" state="hidden" topLeftCell="A152">
      <selection activeCell="F159" sqref="F159"/>
      <pageMargins left="0.7" right="0.7" top="0.75" bottom="0.75" header="0.3" footer="0.3"/>
    </customSheetView>
    <customSheetView guid="{86462F47-30CD-4D77-8883-003B13E6B20D}" state="hidden" topLeftCell="A152">
      <selection activeCell="F159" sqref="F159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30" sqref="C30:F44"/>
    </sheetView>
  </sheetViews>
  <sheetFormatPr defaultRowHeight="12.75" x14ac:dyDescent="0.2"/>
  <sheetData/>
  <customSheetViews>
    <customSheetView guid="{D735A0E3-67D4-4A47-94B7-B543B7FA080E}" state="hidden">
      <selection activeCell="C30" sqref="C30:F44"/>
      <pageMargins left="0.7" right="0.7" top="0.75" bottom="0.75" header="0.3" footer="0.3"/>
    </customSheetView>
    <customSheetView guid="{D916705D-5F60-466F-8EBC-00890A40BBF6}" state="hidden">
      <selection activeCell="C30" sqref="C30:F44"/>
      <pageMargins left="0.7" right="0.7" top="0.75" bottom="0.75" header="0.3" footer="0.3"/>
    </customSheetView>
    <customSheetView guid="{86462F47-30CD-4D77-8883-003B13E6B20D}" state="hidden">
      <selection activeCell="C30" sqref="C30:F44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9"/>
  <sheetViews>
    <sheetView topLeftCell="B84" zoomScale="85" zoomScaleNormal="85" workbookViewId="0">
      <selection activeCell="E109" sqref="E109"/>
    </sheetView>
  </sheetViews>
  <sheetFormatPr defaultRowHeight="12.75" x14ac:dyDescent="0.2"/>
  <cols>
    <col min="1" max="1" width="29.140625" customWidth="1"/>
    <col min="2" max="2" width="39.28515625" customWidth="1"/>
    <col min="3" max="3" width="26.140625" customWidth="1"/>
    <col min="4" max="4" width="13.28515625" style="30" customWidth="1"/>
    <col min="5" max="5" width="11.5703125" style="30" customWidth="1"/>
    <col min="6" max="6" width="11.140625" style="30" customWidth="1"/>
    <col min="7" max="7" width="11.7109375" style="30" customWidth="1"/>
    <col min="8" max="8" width="12" style="30" customWidth="1"/>
    <col min="9" max="10" width="11.140625" style="30" customWidth="1"/>
    <col min="11" max="11" width="12.85546875" style="30" customWidth="1"/>
    <col min="12" max="12" width="10.85546875" customWidth="1"/>
    <col min="13" max="14" width="11.5703125" customWidth="1"/>
    <col min="15" max="15" width="12" customWidth="1"/>
    <col min="16" max="16" width="13" customWidth="1"/>
    <col min="17" max="17" width="12.7109375" customWidth="1"/>
  </cols>
  <sheetData>
    <row r="1" spans="2:15" ht="15.75" x14ac:dyDescent="0.25">
      <c r="I1" s="149"/>
      <c r="J1" s="149"/>
      <c r="K1" s="149"/>
      <c r="L1" s="149"/>
      <c r="M1" s="17" t="s">
        <v>16</v>
      </c>
      <c r="N1" s="17"/>
    </row>
    <row r="2" spans="2:15" ht="15.75" x14ac:dyDescent="0.25">
      <c r="B2" t="s">
        <v>0</v>
      </c>
      <c r="I2" s="149"/>
      <c r="J2" s="149"/>
      <c r="K2" s="149"/>
      <c r="L2" s="149"/>
      <c r="M2" s="17" t="s">
        <v>12</v>
      </c>
      <c r="N2" s="17"/>
      <c r="O2" s="17"/>
    </row>
    <row r="3" spans="2:15" ht="15.75" x14ac:dyDescent="0.25">
      <c r="I3" s="149"/>
      <c r="J3" s="149"/>
      <c r="K3" s="149"/>
      <c r="L3" s="149"/>
      <c r="M3" s="17" t="s">
        <v>13</v>
      </c>
      <c r="N3" s="17"/>
      <c r="O3" s="17"/>
    </row>
    <row r="4" spans="2:15" ht="15.75" x14ac:dyDescent="0.25">
      <c r="I4" s="32"/>
      <c r="J4" s="32"/>
      <c r="K4" s="32"/>
      <c r="L4" s="1"/>
      <c r="M4" s="17" t="s">
        <v>14</v>
      </c>
      <c r="N4" s="17"/>
      <c r="O4" s="17"/>
    </row>
    <row r="5" spans="2:15" ht="15.75" x14ac:dyDescent="0.25">
      <c r="I5" s="149"/>
      <c r="J5" s="149"/>
      <c r="K5" s="149"/>
      <c r="L5" s="149"/>
      <c r="M5" s="17" t="s">
        <v>15</v>
      </c>
      <c r="N5" s="17"/>
      <c r="O5" s="17"/>
    </row>
    <row r="6" spans="2:15" ht="15.75" x14ac:dyDescent="0.25">
      <c r="I6" s="149"/>
      <c r="J6" s="149"/>
      <c r="K6" s="149"/>
      <c r="L6" s="149"/>
      <c r="O6" s="17"/>
    </row>
    <row r="7" spans="2:15" ht="15.75" x14ac:dyDescent="0.25">
      <c r="I7" s="149"/>
      <c r="J7" s="149"/>
      <c r="K7" s="149"/>
      <c r="L7" s="149"/>
    </row>
    <row r="8" spans="2:15" ht="15.75" x14ac:dyDescent="0.25">
      <c r="I8" s="32"/>
      <c r="J8" s="32"/>
      <c r="K8" s="32"/>
    </row>
    <row r="9" spans="2:15" ht="12.75" customHeight="1" x14ac:dyDescent="0.2"/>
    <row r="10" spans="2:15" ht="12.75" customHeight="1" x14ac:dyDescent="0.25">
      <c r="B10" s="153"/>
      <c r="C10" s="153"/>
      <c r="D10" s="153"/>
      <c r="E10" s="153"/>
      <c r="F10" s="153"/>
      <c r="G10" s="153"/>
      <c r="H10" s="153"/>
      <c r="I10" s="153"/>
      <c r="J10" s="153"/>
      <c r="K10" s="153"/>
      <c r="L10" s="153"/>
      <c r="M10" s="153"/>
    </row>
    <row r="11" spans="2:15" ht="15.75" x14ac:dyDescent="0.25">
      <c r="B11" s="153"/>
      <c r="C11" s="153"/>
      <c r="D11" s="153"/>
      <c r="E11" s="153"/>
      <c r="F11" s="153"/>
      <c r="G11" s="153"/>
      <c r="H11" s="153"/>
      <c r="I11" s="153"/>
      <c r="J11" s="153"/>
      <c r="K11" s="153"/>
      <c r="L11" s="153"/>
      <c r="M11" s="153"/>
    </row>
    <row r="12" spans="2:15" ht="15.75" x14ac:dyDescent="0.25">
      <c r="B12" s="16"/>
      <c r="C12" s="16"/>
      <c r="D12" s="33"/>
      <c r="E12" s="33"/>
      <c r="F12" s="33"/>
      <c r="G12" s="33"/>
      <c r="H12" s="33"/>
      <c r="I12" s="33"/>
      <c r="J12" s="33"/>
      <c r="K12" s="34"/>
      <c r="L12" s="13"/>
      <c r="M12" s="13"/>
    </row>
    <row r="13" spans="2:15" ht="13.5" thickBot="1" x14ac:dyDescent="0.25">
      <c r="B13" s="154"/>
      <c r="C13" s="154"/>
      <c r="D13" s="154"/>
      <c r="E13" s="154"/>
      <c r="F13" s="154"/>
      <c r="G13" s="154"/>
      <c r="H13" s="154"/>
      <c r="I13" s="154"/>
      <c r="J13" s="154"/>
      <c r="K13" s="154"/>
      <c r="L13" s="154"/>
      <c r="M13" s="154"/>
    </row>
    <row r="14" spans="2:15" ht="16.5" thickBot="1" x14ac:dyDescent="0.3">
      <c r="B14" s="150" t="s">
        <v>140</v>
      </c>
      <c r="C14" s="151"/>
      <c r="D14" s="151"/>
      <c r="E14" s="151"/>
      <c r="F14" s="151"/>
      <c r="G14" s="151"/>
      <c r="H14" s="151"/>
      <c r="I14" s="151"/>
      <c r="J14" s="151"/>
      <c r="K14" s="151"/>
      <c r="L14" s="151"/>
      <c r="M14" s="152"/>
    </row>
    <row r="15" spans="2:15" x14ac:dyDescent="0.2">
      <c r="B15" s="154"/>
      <c r="C15" s="154"/>
      <c r="D15" s="154"/>
      <c r="E15" s="154"/>
      <c r="F15" s="154"/>
      <c r="G15" s="154"/>
      <c r="H15" s="154"/>
      <c r="I15" s="154"/>
      <c r="J15" s="154"/>
      <c r="K15" s="154"/>
      <c r="L15" s="154"/>
      <c r="M15" s="154"/>
    </row>
    <row r="16" spans="2:15" x14ac:dyDescent="0.2">
      <c r="B16" s="13"/>
      <c r="C16" s="13"/>
      <c r="D16" s="35"/>
      <c r="E16" s="35"/>
      <c r="F16" s="35"/>
      <c r="G16" s="35"/>
      <c r="H16" s="35"/>
      <c r="I16" s="35"/>
      <c r="J16" s="35"/>
      <c r="K16" s="35"/>
      <c r="L16" s="13"/>
      <c r="M16" s="13"/>
    </row>
    <row r="18" spans="1:17" ht="13.5" thickBot="1" x14ac:dyDescent="0.25"/>
    <row r="19" spans="1:17" ht="127.5" customHeight="1" thickTop="1" thickBot="1" x14ac:dyDescent="0.25">
      <c r="A19" s="2" t="s">
        <v>1</v>
      </c>
      <c r="B19" s="2" t="s">
        <v>2</v>
      </c>
      <c r="C19" s="3" t="s">
        <v>3</v>
      </c>
      <c r="D19" s="162" t="s">
        <v>17</v>
      </c>
      <c r="E19" s="162"/>
      <c r="F19" s="162" t="s">
        <v>4</v>
      </c>
      <c r="G19" s="162"/>
      <c r="H19" s="163" t="s">
        <v>5</v>
      </c>
      <c r="I19" s="164"/>
      <c r="J19" s="163" t="s">
        <v>6</v>
      </c>
      <c r="K19" s="164"/>
      <c r="L19" s="155" t="s">
        <v>18</v>
      </c>
      <c r="M19" s="156"/>
      <c r="N19" s="155" t="s">
        <v>19</v>
      </c>
      <c r="O19" s="156"/>
      <c r="P19" s="155" t="s">
        <v>20</v>
      </c>
      <c r="Q19" s="156"/>
    </row>
    <row r="20" spans="1:17" ht="13.5" thickTop="1" x14ac:dyDescent="0.2">
      <c r="A20" s="4">
        <v>1</v>
      </c>
      <c r="B20" s="5">
        <v>2</v>
      </c>
      <c r="C20" s="6">
        <v>3</v>
      </c>
      <c r="D20" s="165">
        <v>4</v>
      </c>
      <c r="E20" s="166"/>
      <c r="F20" s="157">
        <v>5</v>
      </c>
      <c r="G20" s="158"/>
      <c r="H20" s="159">
        <v>6</v>
      </c>
      <c r="I20" s="158"/>
      <c r="J20" s="159">
        <v>7</v>
      </c>
      <c r="K20" s="158"/>
      <c r="L20" s="160">
        <v>8</v>
      </c>
      <c r="M20" s="161"/>
      <c r="N20" s="160">
        <v>9</v>
      </c>
      <c r="O20" s="161"/>
      <c r="P20" s="160">
        <v>10</v>
      </c>
      <c r="Q20" s="161"/>
    </row>
    <row r="21" spans="1:17" ht="12.75" customHeight="1" x14ac:dyDescent="0.2">
      <c r="A21" s="7"/>
      <c r="B21" s="7"/>
      <c r="C21" s="7"/>
      <c r="D21" s="29" t="s">
        <v>7</v>
      </c>
      <c r="E21" s="29" t="s">
        <v>8</v>
      </c>
      <c r="F21" s="29" t="s">
        <v>7</v>
      </c>
      <c r="G21" s="29" t="s">
        <v>8</v>
      </c>
      <c r="H21" s="29" t="s">
        <v>7</v>
      </c>
      <c r="I21" s="29" t="s">
        <v>8</v>
      </c>
      <c r="J21" s="29" t="s">
        <v>7</v>
      </c>
      <c r="K21" s="29" t="s">
        <v>8</v>
      </c>
      <c r="L21" s="8" t="s">
        <v>7</v>
      </c>
      <c r="M21" s="8" t="s">
        <v>9</v>
      </c>
      <c r="N21" s="8" t="s">
        <v>7</v>
      </c>
      <c r="O21" s="8" t="s">
        <v>9</v>
      </c>
      <c r="P21" s="8" t="s">
        <v>7</v>
      </c>
      <c r="Q21" s="8" t="s">
        <v>9</v>
      </c>
    </row>
    <row r="22" spans="1:17" ht="28.5" customHeight="1" x14ac:dyDescent="0.25">
      <c r="A22" s="28" t="s">
        <v>136</v>
      </c>
      <c r="B22" s="28" t="s">
        <v>137</v>
      </c>
      <c r="C22" s="167" t="s">
        <v>21</v>
      </c>
      <c r="D22" s="168"/>
      <c r="E22" s="29"/>
      <c r="F22" s="29"/>
      <c r="G22" s="29"/>
      <c r="H22" s="29"/>
      <c r="I22" s="29"/>
      <c r="J22" s="29"/>
      <c r="K22" s="29"/>
      <c r="L22" s="8"/>
      <c r="M22" s="8"/>
      <c r="N22" s="8"/>
      <c r="O22" s="8"/>
      <c r="P22" s="8"/>
      <c r="Q22" s="8"/>
    </row>
    <row r="23" spans="1:17" ht="12" customHeight="1" x14ac:dyDescent="0.25">
      <c r="A23" s="18"/>
      <c r="B23" s="18"/>
      <c r="C23" s="19" t="s">
        <v>22</v>
      </c>
      <c r="D23" s="31">
        <f>'по 6-10'!D23+'по 0,4'!D20</f>
        <v>70</v>
      </c>
      <c r="E23" s="31">
        <f>'по 6-10'!E23+'по 0,4'!E20</f>
        <v>2740</v>
      </c>
      <c r="F23" s="31">
        <f>'по 6-10'!F23+'по 0,4'!F20</f>
        <v>32</v>
      </c>
      <c r="G23" s="31">
        <f>'по 6-10'!G23+'по 0,4'!G20</f>
        <v>734</v>
      </c>
      <c r="H23" s="24">
        <v>2</v>
      </c>
      <c r="I23" s="24">
        <v>11.2</v>
      </c>
      <c r="J23" s="31">
        <f>'по 6-10'!J23+'по 0,4'!J20</f>
        <v>2</v>
      </c>
      <c r="K23" s="31">
        <f>'по 6-10'!K23+'по 0,4'!K20</f>
        <v>255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</row>
    <row r="24" spans="1:17" ht="12" customHeight="1" x14ac:dyDescent="0.25">
      <c r="A24" s="18"/>
      <c r="B24" s="18"/>
      <c r="C24" s="19" t="s">
        <v>23</v>
      </c>
      <c r="D24" s="31">
        <f>'по 6-10'!D24+'по 0,4'!D21</f>
        <v>80</v>
      </c>
      <c r="E24" s="31">
        <f>'по 6-10'!E24+'по 0,4'!E21</f>
        <v>5589.4</v>
      </c>
      <c r="F24" s="31">
        <f>'по 6-10'!F24+'по 0,4'!F21</f>
        <v>33</v>
      </c>
      <c r="G24" s="31">
        <f>'по 6-10'!G24+'по 0,4'!G21</f>
        <v>1472</v>
      </c>
      <c r="H24" s="24">
        <v>0</v>
      </c>
      <c r="I24" s="24">
        <v>0</v>
      </c>
      <c r="J24" s="31">
        <f>'по 6-10'!J24+'по 0,4'!J21</f>
        <v>1</v>
      </c>
      <c r="K24" s="31">
        <f>'по 6-10'!K24+'по 0,4'!K21</f>
        <v>100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  <c r="Q24" s="8">
        <v>0</v>
      </c>
    </row>
    <row r="25" spans="1:17" ht="12" customHeight="1" x14ac:dyDescent="0.25">
      <c r="A25" s="18"/>
      <c r="B25" s="18"/>
      <c r="C25" s="19" t="s">
        <v>24</v>
      </c>
      <c r="D25" s="31">
        <f>'по 6-10'!D25+'по 0,4'!D22</f>
        <v>46</v>
      </c>
      <c r="E25" s="31">
        <f>'по 6-10'!E25+'по 0,4'!E22</f>
        <v>2936</v>
      </c>
      <c r="F25" s="31">
        <f>'по 6-10'!F25+'по 0,4'!F22</f>
        <v>19</v>
      </c>
      <c r="G25" s="31">
        <f>'по 6-10'!G25+'по 0,4'!G22</f>
        <v>1373</v>
      </c>
      <c r="H25" s="24">
        <v>0</v>
      </c>
      <c r="I25" s="24">
        <v>0</v>
      </c>
      <c r="J25" s="31">
        <f>'по 6-10'!J25+'по 0,4'!J22</f>
        <v>0</v>
      </c>
      <c r="K25" s="31">
        <f>'по 6-10'!K25+'по 0,4'!K22</f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</row>
    <row r="26" spans="1:17" ht="11.25" customHeight="1" x14ac:dyDescent="0.25">
      <c r="A26" s="18"/>
      <c r="B26" s="18"/>
      <c r="C26" s="19" t="s">
        <v>25</v>
      </c>
      <c r="D26" s="31">
        <f>'по 6-10'!D26+'по 0,4'!D23</f>
        <v>46</v>
      </c>
      <c r="E26" s="31">
        <f>'по 6-10'!E26+'по 0,4'!E23</f>
        <v>2650</v>
      </c>
      <c r="F26" s="31">
        <f>'по 6-10'!F26+'по 0,4'!F23</f>
        <v>18</v>
      </c>
      <c r="G26" s="31">
        <f>'по 6-10'!G26+'по 0,4'!G23</f>
        <v>524</v>
      </c>
      <c r="H26" s="24">
        <v>0</v>
      </c>
      <c r="I26" s="24">
        <v>0</v>
      </c>
      <c r="J26" s="31">
        <f>'по 6-10'!J26+'по 0,4'!J23</f>
        <v>2</v>
      </c>
      <c r="K26" s="31">
        <f>'по 6-10'!K26+'по 0,4'!K23</f>
        <v>130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</row>
    <row r="27" spans="1:17" ht="11.25" customHeight="1" x14ac:dyDescent="0.25">
      <c r="A27" s="18"/>
      <c r="B27" s="18"/>
      <c r="C27" s="19" t="s">
        <v>26</v>
      </c>
      <c r="D27" s="31">
        <f>'по 6-10'!D27+'по 0,4'!D24</f>
        <v>1</v>
      </c>
      <c r="E27" s="31">
        <f>'по 6-10'!E27+'по 0,4'!E24</f>
        <v>40</v>
      </c>
      <c r="F27" s="31">
        <f>'по 6-10'!F27+'по 0,4'!F24</f>
        <v>0</v>
      </c>
      <c r="G27" s="31">
        <f>'по 6-10'!G27+'по 0,4'!G24</f>
        <v>0</v>
      </c>
      <c r="H27" s="24">
        <v>0</v>
      </c>
      <c r="I27" s="24">
        <v>0</v>
      </c>
      <c r="J27" s="31">
        <f>'по 6-10'!J27+'по 0,4'!J24</f>
        <v>0</v>
      </c>
      <c r="K27" s="31">
        <f>'по 6-10'!K27+'по 0,4'!K24</f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</row>
    <row r="28" spans="1:17" ht="12.75" customHeight="1" x14ac:dyDescent="0.25">
      <c r="A28" s="18"/>
      <c r="B28" s="18"/>
      <c r="C28" s="19" t="s">
        <v>27</v>
      </c>
      <c r="D28" s="31">
        <f>'по 6-10'!D28+'по 0,4'!D25</f>
        <v>23</v>
      </c>
      <c r="E28" s="31">
        <f>'по 6-10'!E28+'по 0,4'!E25</f>
        <v>1085</v>
      </c>
      <c r="F28" s="31">
        <f>'по 6-10'!F28+'по 0,4'!F25</f>
        <v>9</v>
      </c>
      <c r="G28" s="31">
        <f>'по 6-10'!G28+'по 0,4'!G25</f>
        <v>500</v>
      </c>
      <c r="H28" s="24">
        <v>0</v>
      </c>
      <c r="I28" s="24">
        <v>0</v>
      </c>
      <c r="J28" s="31">
        <f>'по 6-10'!J28+'по 0,4'!J25</f>
        <v>2</v>
      </c>
      <c r="K28" s="31">
        <f>'по 6-10'!K28+'по 0,4'!K25</f>
        <v>125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</row>
    <row r="29" spans="1:17" ht="11.25" customHeight="1" x14ac:dyDescent="0.25">
      <c r="A29" s="18"/>
      <c r="B29" s="18"/>
      <c r="C29" s="19" t="s">
        <v>28</v>
      </c>
      <c r="D29" s="31">
        <f>'по 6-10'!D29+'по 0,4'!D26</f>
        <v>158</v>
      </c>
      <c r="E29" s="31">
        <f>'по 6-10'!E29+'по 0,4'!E26</f>
        <v>6636</v>
      </c>
      <c r="F29" s="31">
        <f>'по 6-10'!F29+'по 0,4'!F26</f>
        <v>38</v>
      </c>
      <c r="G29" s="31">
        <f>'по 6-10'!G29+'по 0,4'!G26</f>
        <v>2244</v>
      </c>
      <c r="H29" s="24">
        <v>1</v>
      </c>
      <c r="I29" s="24">
        <v>300</v>
      </c>
      <c r="J29" s="31">
        <f>'по 6-10'!J29+'по 0,4'!J26</f>
        <v>6</v>
      </c>
      <c r="K29" s="31">
        <f>'по 6-10'!K29+'по 0,4'!K26</f>
        <v>1086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</row>
    <row r="30" spans="1:17" ht="16.5" customHeight="1" x14ac:dyDescent="0.2">
      <c r="A30" s="18"/>
      <c r="B30" s="18"/>
      <c r="C30" s="20" t="s">
        <v>30</v>
      </c>
      <c r="D30" s="29">
        <f>D23+D24+D25+D26+D27+D28+D29</f>
        <v>424</v>
      </c>
      <c r="E30" s="29">
        <f t="shared" ref="E30:Q30" si="0">E23+E24+E25+E26+E27+E28+E29</f>
        <v>21676.400000000001</v>
      </c>
      <c r="F30" s="29">
        <f t="shared" si="0"/>
        <v>149</v>
      </c>
      <c r="G30" s="29">
        <f t="shared" si="0"/>
        <v>6847</v>
      </c>
      <c r="H30" s="29">
        <f t="shared" si="0"/>
        <v>3</v>
      </c>
      <c r="I30" s="29">
        <f t="shared" si="0"/>
        <v>311.2</v>
      </c>
      <c r="J30" s="29">
        <f t="shared" si="0"/>
        <v>13</v>
      </c>
      <c r="K30" s="29">
        <f t="shared" si="0"/>
        <v>1696</v>
      </c>
      <c r="L30" s="8">
        <f t="shared" si="0"/>
        <v>0</v>
      </c>
      <c r="M30" s="8">
        <f t="shared" si="0"/>
        <v>0</v>
      </c>
      <c r="N30" s="8">
        <f t="shared" si="0"/>
        <v>0</v>
      </c>
      <c r="O30" s="8">
        <f t="shared" si="0"/>
        <v>0</v>
      </c>
      <c r="P30" s="8">
        <f t="shared" si="0"/>
        <v>0</v>
      </c>
      <c r="Q30" s="8">
        <f t="shared" si="0"/>
        <v>0</v>
      </c>
    </row>
    <row r="31" spans="1:17" ht="26.25" customHeight="1" x14ac:dyDescent="0.25">
      <c r="A31" s="18"/>
      <c r="B31" s="18"/>
      <c r="C31" s="167" t="s">
        <v>29</v>
      </c>
      <c r="D31" s="168"/>
      <c r="E31" s="29"/>
      <c r="F31" s="29"/>
      <c r="G31" s="29"/>
      <c r="H31" s="29"/>
      <c r="I31" s="29"/>
      <c r="J31" s="29"/>
      <c r="K31" s="29"/>
      <c r="L31" s="8"/>
      <c r="M31" s="8"/>
      <c r="N31" s="8"/>
      <c r="O31" s="8"/>
      <c r="P31" s="8"/>
      <c r="Q31" s="8"/>
    </row>
    <row r="32" spans="1:17" ht="12" customHeight="1" x14ac:dyDescent="0.25">
      <c r="A32" s="18"/>
      <c r="B32" s="18"/>
      <c r="C32" s="19" t="s">
        <v>31</v>
      </c>
      <c r="D32" s="31">
        <f>'по 6-10'!D32+'по 0,4'!D29</f>
        <v>37</v>
      </c>
      <c r="E32" s="31">
        <f>'по 6-10'!E32+'по 0,4'!E29</f>
        <v>1687</v>
      </c>
      <c r="F32" s="31">
        <f>'по 6-10'!F32+'по 0,4'!F29</f>
        <v>17</v>
      </c>
      <c r="G32" s="31">
        <f>'по 6-10'!G32+'по 0,4'!G29</f>
        <v>469</v>
      </c>
      <c r="H32" s="24">
        <v>0</v>
      </c>
      <c r="I32" s="24">
        <v>0</v>
      </c>
      <c r="J32" s="31">
        <f>'по 6-10'!J32+'по 0,4'!J29</f>
        <v>3</v>
      </c>
      <c r="K32" s="31">
        <f>'по 6-10'!K32+'по 0,4'!K29</f>
        <v>240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</row>
    <row r="33" spans="1:17" ht="12.75" customHeight="1" x14ac:dyDescent="0.25">
      <c r="A33" s="18"/>
      <c r="B33" s="18"/>
      <c r="C33" s="19" t="s">
        <v>32</v>
      </c>
      <c r="D33" s="31">
        <f>'по 6-10'!D33+'по 0,4'!D30</f>
        <v>32</v>
      </c>
      <c r="E33" s="31">
        <f>'по 6-10'!E33+'по 0,4'!E30</f>
        <v>1092</v>
      </c>
      <c r="F33" s="31">
        <f>'по 6-10'!F33+'по 0,4'!F30</f>
        <v>16</v>
      </c>
      <c r="G33" s="31">
        <f>'по 6-10'!G33+'по 0,4'!G30</f>
        <v>503</v>
      </c>
      <c r="H33" s="24">
        <v>0</v>
      </c>
      <c r="I33" s="24">
        <v>0</v>
      </c>
      <c r="J33" s="31">
        <f>'по 6-10'!J33+'по 0,4'!J30</f>
        <v>3</v>
      </c>
      <c r="K33" s="31">
        <f>'по 6-10'!K33+'по 0,4'!K30</f>
        <v>335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</row>
    <row r="34" spans="1:17" ht="12.75" customHeight="1" x14ac:dyDescent="0.25">
      <c r="A34" s="18"/>
      <c r="B34" s="18"/>
      <c r="C34" s="19" t="s">
        <v>33</v>
      </c>
      <c r="D34" s="31">
        <f>'по 6-10'!D34+'по 0,4'!D31</f>
        <v>14</v>
      </c>
      <c r="E34" s="31">
        <f>'по 6-10'!E34+'по 0,4'!E31</f>
        <v>218</v>
      </c>
      <c r="F34" s="31">
        <f>'по 6-10'!F34+'по 0,4'!F31</f>
        <v>11</v>
      </c>
      <c r="G34" s="31">
        <f>'по 6-10'!G34+'по 0,4'!G31</f>
        <v>103</v>
      </c>
      <c r="H34" s="24">
        <v>0</v>
      </c>
      <c r="I34" s="24">
        <v>0</v>
      </c>
      <c r="J34" s="31">
        <f>'по 6-10'!J34+'по 0,4'!J31</f>
        <v>1</v>
      </c>
      <c r="K34" s="31">
        <f>'по 6-10'!K34+'по 0,4'!K31</f>
        <v>8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</row>
    <row r="35" spans="1:17" ht="12.75" customHeight="1" x14ac:dyDescent="0.25">
      <c r="A35" s="18"/>
      <c r="B35" s="18"/>
      <c r="C35" s="19" t="s">
        <v>34</v>
      </c>
      <c r="D35" s="31">
        <f>'по 6-10'!D35+'по 0,4'!D32</f>
        <v>13</v>
      </c>
      <c r="E35" s="31">
        <f>'по 6-10'!E35+'по 0,4'!E32</f>
        <v>361</v>
      </c>
      <c r="F35" s="31">
        <f>'по 6-10'!F35+'по 0,4'!F32</f>
        <v>3</v>
      </c>
      <c r="G35" s="31">
        <f>'по 6-10'!G35+'по 0,4'!G32</f>
        <v>79</v>
      </c>
      <c r="H35" s="24">
        <v>0</v>
      </c>
      <c r="I35" s="24">
        <v>0</v>
      </c>
      <c r="J35" s="31">
        <f>'по 6-10'!J35+'по 0,4'!J32</f>
        <v>1</v>
      </c>
      <c r="K35" s="31">
        <f>'по 6-10'!K35+'по 0,4'!K32</f>
        <v>5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</row>
    <row r="36" spans="1:17" ht="12.75" customHeight="1" x14ac:dyDescent="0.25">
      <c r="A36" s="18"/>
      <c r="B36" s="18"/>
      <c r="C36" s="19" t="s">
        <v>35</v>
      </c>
      <c r="D36" s="31">
        <f>'по 6-10'!D36+'по 0,4'!D33</f>
        <v>56</v>
      </c>
      <c r="E36" s="31">
        <f>'по 6-10'!E36+'по 0,4'!E33</f>
        <v>990</v>
      </c>
      <c r="F36" s="31">
        <f>'по 6-10'!F36+'по 0,4'!F33</f>
        <v>11</v>
      </c>
      <c r="G36" s="31">
        <f>'по 6-10'!G36+'по 0,4'!G33</f>
        <v>234.5</v>
      </c>
      <c r="H36" s="24">
        <v>0</v>
      </c>
      <c r="I36" s="24">
        <v>0</v>
      </c>
      <c r="J36" s="31">
        <f>'по 6-10'!J36+'по 0,4'!J33</f>
        <v>2</v>
      </c>
      <c r="K36" s="31">
        <f>'по 6-10'!K36+'по 0,4'!K33</f>
        <v>140</v>
      </c>
      <c r="L36" s="8">
        <v>0</v>
      </c>
      <c r="M36" s="8">
        <v>0</v>
      </c>
      <c r="N36" s="8">
        <v>0</v>
      </c>
      <c r="O36" s="8">
        <v>0</v>
      </c>
      <c r="P36" s="8">
        <v>0</v>
      </c>
      <c r="Q36" s="8">
        <v>0</v>
      </c>
    </row>
    <row r="37" spans="1:17" ht="12.75" customHeight="1" x14ac:dyDescent="0.25">
      <c r="A37" s="18"/>
      <c r="B37" s="18"/>
      <c r="C37" s="19" t="s">
        <v>36</v>
      </c>
      <c r="D37" s="31">
        <f>'по 6-10'!D37+'по 0,4'!D34</f>
        <v>16</v>
      </c>
      <c r="E37" s="31">
        <f>'по 6-10'!E37+'по 0,4'!E34</f>
        <v>172</v>
      </c>
      <c r="F37" s="31">
        <f>'по 6-10'!F37+'по 0,4'!F34</f>
        <v>10</v>
      </c>
      <c r="G37" s="31">
        <f>'по 6-10'!G37+'по 0,4'!G34</f>
        <v>82</v>
      </c>
      <c r="H37" s="24">
        <v>0</v>
      </c>
      <c r="I37" s="24">
        <v>0</v>
      </c>
      <c r="J37" s="31">
        <f>'по 6-10'!J37+'по 0,4'!J34</f>
        <v>0</v>
      </c>
      <c r="K37" s="31">
        <f>'по 6-10'!K37+'по 0,4'!K34</f>
        <v>0</v>
      </c>
      <c r="L37" s="8">
        <v>0</v>
      </c>
      <c r="M37" s="8">
        <v>0</v>
      </c>
      <c r="N37" s="8">
        <v>0</v>
      </c>
      <c r="O37" s="8">
        <v>0</v>
      </c>
      <c r="P37" s="8">
        <v>0</v>
      </c>
      <c r="Q37" s="8">
        <v>0</v>
      </c>
    </row>
    <row r="38" spans="1:17" ht="12.75" customHeight="1" x14ac:dyDescent="0.2">
      <c r="A38" s="18"/>
      <c r="B38" s="18"/>
      <c r="C38" s="20" t="s">
        <v>30</v>
      </c>
      <c r="D38" s="29">
        <f>D32+D33+D34+D35+D36+D37</f>
        <v>168</v>
      </c>
      <c r="E38" s="29">
        <f t="shared" ref="E38:Q38" si="1">E32+E33+E34+E35+E36+E37</f>
        <v>4520</v>
      </c>
      <c r="F38" s="29">
        <f t="shared" si="1"/>
        <v>68</v>
      </c>
      <c r="G38" s="29">
        <f t="shared" si="1"/>
        <v>1470.5</v>
      </c>
      <c r="H38" s="29">
        <f t="shared" si="1"/>
        <v>0</v>
      </c>
      <c r="I38" s="29">
        <f t="shared" si="1"/>
        <v>0</v>
      </c>
      <c r="J38" s="29">
        <f t="shared" si="1"/>
        <v>10</v>
      </c>
      <c r="K38" s="29">
        <f t="shared" si="1"/>
        <v>728</v>
      </c>
      <c r="L38" s="8">
        <f t="shared" si="1"/>
        <v>0</v>
      </c>
      <c r="M38" s="8">
        <f t="shared" si="1"/>
        <v>0</v>
      </c>
      <c r="N38" s="8">
        <f t="shared" si="1"/>
        <v>0</v>
      </c>
      <c r="O38" s="8">
        <f t="shared" si="1"/>
        <v>0</v>
      </c>
      <c r="P38" s="8">
        <f t="shared" si="1"/>
        <v>0</v>
      </c>
      <c r="Q38" s="8">
        <f t="shared" si="1"/>
        <v>0</v>
      </c>
    </row>
    <row r="39" spans="1:17" ht="22.5" customHeight="1" x14ac:dyDescent="0.25">
      <c r="A39" s="18"/>
      <c r="B39" s="18"/>
      <c r="C39" s="142" t="s">
        <v>37</v>
      </c>
      <c r="D39" s="142"/>
      <c r="E39" s="29"/>
      <c r="F39" s="29"/>
      <c r="G39" s="29"/>
      <c r="H39" s="29"/>
      <c r="I39" s="29"/>
      <c r="J39" s="29"/>
      <c r="K39" s="29"/>
      <c r="L39" s="8"/>
      <c r="M39" s="8"/>
      <c r="N39" s="8"/>
      <c r="O39" s="8"/>
      <c r="P39" s="8"/>
      <c r="Q39" s="8"/>
    </row>
    <row r="40" spans="1:17" ht="12.75" customHeight="1" x14ac:dyDescent="0.25">
      <c r="A40" s="18"/>
      <c r="B40" s="18"/>
      <c r="C40" s="19" t="s">
        <v>38</v>
      </c>
      <c r="D40" s="31">
        <f>'по 6-10'!D40+'по 0,4'!D37</f>
        <v>18</v>
      </c>
      <c r="E40" s="31">
        <f>'по 6-10'!E40+'по 0,4'!E37</f>
        <v>117</v>
      </c>
      <c r="F40" s="31">
        <f>'по 6-10'!F40+'по 0,4'!F37</f>
        <v>3</v>
      </c>
      <c r="G40" s="31">
        <f>'по 6-10'!G40+'по 0,4'!G37</f>
        <v>20</v>
      </c>
      <c r="H40" s="24">
        <v>0</v>
      </c>
      <c r="I40" s="24">
        <v>0</v>
      </c>
      <c r="J40" s="31">
        <f>'по 6-10'!J40+'по 0,4'!J37</f>
        <v>0</v>
      </c>
      <c r="K40" s="31">
        <f>'по 6-10'!K40+'по 0,4'!K37</f>
        <v>0</v>
      </c>
      <c r="L40" s="8">
        <v>0</v>
      </c>
      <c r="M40" s="8">
        <v>0</v>
      </c>
      <c r="N40" s="8">
        <v>0</v>
      </c>
      <c r="O40" s="8">
        <v>0</v>
      </c>
      <c r="P40" s="8">
        <v>0</v>
      </c>
      <c r="Q40" s="8">
        <v>0</v>
      </c>
    </row>
    <row r="41" spans="1:17" ht="12.75" customHeight="1" x14ac:dyDescent="0.25">
      <c r="A41" s="18"/>
      <c r="B41" s="18"/>
      <c r="C41" s="19" t="s">
        <v>39</v>
      </c>
      <c r="D41" s="31">
        <f>'по 6-10'!D41+'по 0,4'!D38</f>
        <v>36</v>
      </c>
      <c r="E41" s="31">
        <f>'по 6-10'!E41+'по 0,4'!E38</f>
        <v>538</v>
      </c>
      <c r="F41" s="31">
        <f>'по 6-10'!F41+'по 0,4'!F38</f>
        <v>8</v>
      </c>
      <c r="G41" s="31">
        <f>'по 6-10'!G41+'по 0,4'!G38</f>
        <v>242</v>
      </c>
      <c r="H41" s="24">
        <v>0</v>
      </c>
      <c r="I41" s="24">
        <v>0</v>
      </c>
      <c r="J41" s="31">
        <f>'по 6-10'!J41+'по 0,4'!J38</f>
        <v>1</v>
      </c>
      <c r="K41" s="31">
        <f>'по 6-10'!K41+'по 0,4'!K38</f>
        <v>15</v>
      </c>
      <c r="L41" s="8">
        <v>0</v>
      </c>
      <c r="M41" s="8">
        <v>0</v>
      </c>
      <c r="N41" s="8">
        <v>0</v>
      </c>
      <c r="O41" s="8">
        <v>0</v>
      </c>
      <c r="P41" s="8">
        <v>0</v>
      </c>
      <c r="Q41" s="8">
        <v>0</v>
      </c>
    </row>
    <row r="42" spans="1:17" ht="12.75" customHeight="1" x14ac:dyDescent="0.25">
      <c r="A42" s="18"/>
      <c r="B42" s="18"/>
      <c r="C42" s="19" t="s">
        <v>40</v>
      </c>
      <c r="D42" s="31">
        <f>'по 6-10'!D42+'по 0,4'!D39</f>
        <v>11</v>
      </c>
      <c r="E42" s="31">
        <f>'по 6-10'!E42+'по 0,4'!E39</f>
        <v>441</v>
      </c>
      <c r="F42" s="31">
        <f>'по 6-10'!F42+'по 0,4'!F39</f>
        <v>6</v>
      </c>
      <c r="G42" s="31">
        <f>'по 6-10'!G42+'по 0,4'!G39</f>
        <v>308</v>
      </c>
      <c r="H42" s="24">
        <v>0</v>
      </c>
      <c r="I42" s="24">
        <v>0</v>
      </c>
      <c r="J42" s="31">
        <f>'по 6-10'!J42+'по 0,4'!J39</f>
        <v>0</v>
      </c>
      <c r="K42" s="31">
        <f>'по 6-10'!K42+'по 0,4'!K39</f>
        <v>0</v>
      </c>
      <c r="L42" s="8">
        <v>0</v>
      </c>
      <c r="M42" s="8">
        <v>0</v>
      </c>
      <c r="N42" s="8">
        <v>0</v>
      </c>
      <c r="O42" s="8">
        <v>0</v>
      </c>
      <c r="P42" s="8">
        <v>0</v>
      </c>
      <c r="Q42" s="8">
        <v>0</v>
      </c>
    </row>
    <row r="43" spans="1:17" ht="12.75" customHeight="1" x14ac:dyDescent="0.25">
      <c r="A43" s="18"/>
      <c r="B43" s="18"/>
      <c r="C43" s="19" t="s">
        <v>41</v>
      </c>
      <c r="D43" s="31">
        <f>'по 6-10'!D43+'по 0,4'!D40</f>
        <v>31</v>
      </c>
      <c r="E43" s="31">
        <f>'по 6-10'!E43+'по 0,4'!E40</f>
        <v>508</v>
      </c>
      <c r="F43" s="31">
        <f>'по 6-10'!F43+'по 0,4'!F40</f>
        <v>22</v>
      </c>
      <c r="G43" s="31">
        <f>'по 6-10'!G43+'по 0,4'!G40</f>
        <v>362</v>
      </c>
      <c r="H43" s="24">
        <v>0</v>
      </c>
      <c r="I43" s="24">
        <v>0</v>
      </c>
      <c r="J43" s="31">
        <f>'по 6-10'!J43+'по 0,4'!J40</f>
        <v>0</v>
      </c>
      <c r="K43" s="31">
        <f>'по 6-10'!K43+'по 0,4'!K40</f>
        <v>0</v>
      </c>
      <c r="L43" s="8">
        <v>0</v>
      </c>
      <c r="M43" s="8">
        <v>0</v>
      </c>
      <c r="N43" s="8">
        <v>0</v>
      </c>
      <c r="O43" s="8">
        <v>0</v>
      </c>
      <c r="P43" s="8">
        <v>0</v>
      </c>
      <c r="Q43" s="8">
        <v>0</v>
      </c>
    </row>
    <row r="44" spans="1:17" ht="12.75" customHeight="1" x14ac:dyDescent="0.25">
      <c r="A44" s="18"/>
      <c r="B44" s="18"/>
      <c r="C44" s="19" t="s">
        <v>42</v>
      </c>
      <c r="D44" s="31">
        <f>'по 6-10'!D44+'по 0,4'!D41</f>
        <v>12</v>
      </c>
      <c r="E44" s="31">
        <f>'по 6-10'!E44+'по 0,4'!E41</f>
        <v>337</v>
      </c>
      <c r="F44" s="31">
        <f>'по 6-10'!F44+'по 0,4'!F41</f>
        <v>6</v>
      </c>
      <c r="G44" s="31">
        <f>'по 6-10'!G44+'по 0,4'!G41</f>
        <v>228</v>
      </c>
      <c r="H44" s="24">
        <v>0</v>
      </c>
      <c r="I44" s="24">
        <v>0</v>
      </c>
      <c r="J44" s="31">
        <f>'по 6-10'!J44+'по 0,4'!J41</f>
        <v>3</v>
      </c>
      <c r="K44" s="31">
        <f>'по 6-10'!K44+'по 0,4'!K41</f>
        <v>45</v>
      </c>
      <c r="L44" s="8">
        <v>0</v>
      </c>
      <c r="M44" s="8">
        <v>0</v>
      </c>
      <c r="N44" s="8">
        <v>0</v>
      </c>
      <c r="O44" s="8">
        <v>0</v>
      </c>
      <c r="P44" s="8">
        <v>0</v>
      </c>
      <c r="Q44" s="8">
        <v>0</v>
      </c>
    </row>
    <row r="45" spans="1:17" ht="12.75" customHeight="1" x14ac:dyDescent="0.25">
      <c r="A45" s="18"/>
      <c r="B45" s="18"/>
      <c r="C45" s="19" t="s">
        <v>43</v>
      </c>
      <c r="D45" s="31">
        <f>'по 6-10'!D45+'по 0,4'!D42</f>
        <v>1</v>
      </c>
      <c r="E45" s="31">
        <f>'по 6-10'!E45+'по 0,4'!E42</f>
        <v>60</v>
      </c>
      <c r="F45" s="31">
        <f>'по 6-10'!F45+'по 0,4'!F42</f>
        <v>0</v>
      </c>
      <c r="G45" s="31">
        <f>'по 6-10'!G45+'по 0,4'!G42</f>
        <v>0</v>
      </c>
      <c r="H45" s="24">
        <v>0</v>
      </c>
      <c r="I45" s="24">
        <v>0</v>
      </c>
      <c r="J45" s="31">
        <f>'по 6-10'!J45+'по 0,4'!J42</f>
        <v>0</v>
      </c>
      <c r="K45" s="31">
        <f>'по 6-10'!K45+'по 0,4'!K42</f>
        <v>0</v>
      </c>
      <c r="L45" s="8">
        <v>0</v>
      </c>
      <c r="M45" s="8">
        <v>0</v>
      </c>
      <c r="N45" s="8">
        <v>0</v>
      </c>
      <c r="O45" s="8">
        <v>0</v>
      </c>
      <c r="P45" s="8">
        <v>0</v>
      </c>
      <c r="Q45" s="8">
        <v>0</v>
      </c>
    </row>
    <row r="46" spans="1:17" ht="12.75" customHeight="1" x14ac:dyDescent="0.25">
      <c r="A46" s="18"/>
      <c r="B46" s="18"/>
      <c r="C46" s="19" t="s">
        <v>44</v>
      </c>
      <c r="D46" s="31">
        <f>'по 6-10'!D46+'по 0,4'!D43</f>
        <v>57</v>
      </c>
      <c r="E46" s="31">
        <f>'по 6-10'!E46+'по 0,4'!E43</f>
        <v>1801.4</v>
      </c>
      <c r="F46" s="31">
        <f>'по 6-10'!F46+'по 0,4'!F43</f>
        <v>42</v>
      </c>
      <c r="G46" s="31">
        <f>'по 6-10'!G46+'по 0,4'!G43</f>
        <v>440</v>
      </c>
      <c r="H46" s="24">
        <v>0</v>
      </c>
      <c r="I46" s="24">
        <v>0</v>
      </c>
      <c r="J46" s="31">
        <f>'по 6-10'!J46+'по 0,4'!J43</f>
        <v>2</v>
      </c>
      <c r="K46" s="31">
        <f>'по 6-10'!K46+'по 0,4'!K43</f>
        <v>90</v>
      </c>
      <c r="L46" s="8">
        <v>0</v>
      </c>
      <c r="M46" s="8">
        <v>0</v>
      </c>
      <c r="N46" s="8">
        <v>0</v>
      </c>
      <c r="O46" s="8">
        <v>0</v>
      </c>
      <c r="P46" s="8">
        <v>0</v>
      </c>
      <c r="Q46" s="8">
        <v>0</v>
      </c>
    </row>
    <row r="47" spans="1:17" ht="12.75" customHeight="1" x14ac:dyDescent="0.25">
      <c r="A47" s="18"/>
      <c r="B47" s="18"/>
      <c r="C47" s="19" t="s">
        <v>45</v>
      </c>
      <c r="D47" s="31">
        <f>'по 6-10'!D47+'по 0,4'!D44</f>
        <v>8</v>
      </c>
      <c r="E47" s="31">
        <f>'по 6-10'!E47+'по 0,4'!E44</f>
        <v>330</v>
      </c>
      <c r="F47" s="31">
        <f>'по 6-10'!F47+'по 0,4'!F44</f>
        <v>1</v>
      </c>
      <c r="G47" s="31">
        <f>'по 6-10'!G47+'по 0,4'!G44</f>
        <v>15</v>
      </c>
      <c r="H47" s="24">
        <v>0</v>
      </c>
      <c r="I47" s="24">
        <v>0</v>
      </c>
      <c r="J47" s="31">
        <f>'по 6-10'!J47+'по 0,4'!J44</f>
        <v>0</v>
      </c>
      <c r="K47" s="31">
        <f>'по 6-10'!K47+'по 0,4'!K44</f>
        <v>0</v>
      </c>
      <c r="L47" s="8">
        <v>0</v>
      </c>
      <c r="M47" s="8">
        <v>0</v>
      </c>
      <c r="N47" s="8">
        <v>0</v>
      </c>
      <c r="O47" s="8">
        <v>0</v>
      </c>
      <c r="P47" s="8">
        <v>0</v>
      </c>
      <c r="Q47" s="8">
        <v>0</v>
      </c>
    </row>
    <row r="48" spans="1:17" ht="12.75" customHeight="1" x14ac:dyDescent="0.25">
      <c r="A48" s="18"/>
      <c r="B48" s="18"/>
      <c r="C48" s="19" t="s">
        <v>46</v>
      </c>
      <c r="D48" s="31">
        <f>'по 6-10'!D48+'по 0,4'!D45</f>
        <v>70</v>
      </c>
      <c r="E48" s="31">
        <f>'по 6-10'!E48+'по 0,4'!E45</f>
        <v>1282</v>
      </c>
      <c r="F48" s="31">
        <f>'по 6-10'!F48+'по 0,4'!F45</f>
        <v>22</v>
      </c>
      <c r="G48" s="31">
        <f>'по 6-10'!G48+'по 0,4'!G45</f>
        <v>521</v>
      </c>
      <c r="H48" s="24">
        <v>0</v>
      </c>
      <c r="I48" s="24">
        <v>0</v>
      </c>
      <c r="J48" s="31">
        <f>'по 6-10'!J48+'по 0,4'!J45</f>
        <v>0</v>
      </c>
      <c r="K48" s="31">
        <f>'по 6-10'!K48+'по 0,4'!K45</f>
        <v>0</v>
      </c>
      <c r="L48" s="8">
        <v>0</v>
      </c>
      <c r="M48" s="8">
        <v>0</v>
      </c>
      <c r="N48" s="8">
        <v>0</v>
      </c>
      <c r="O48" s="8">
        <v>0</v>
      </c>
      <c r="P48" s="8">
        <v>0</v>
      </c>
      <c r="Q48" s="8">
        <v>0</v>
      </c>
    </row>
    <row r="49" spans="1:17" ht="12.75" customHeight="1" x14ac:dyDescent="0.25">
      <c r="A49" s="18"/>
      <c r="B49" s="18"/>
      <c r="C49" s="19" t="s">
        <v>47</v>
      </c>
      <c r="D49" s="31">
        <f>'по 6-10'!D49+'по 0,4'!D46</f>
        <v>80</v>
      </c>
      <c r="E49" s="31">
        <f>'по 6-10'!E49+'по 0,4'!E46</f>
        <v>3384</v>
      </c>
      <c r="F49" s="31">
        <f>'по 6-10'!F49+'по 0,4'!F46</f>
        <v>30</v>
      </c>
      <c r="G49" s="31">
        <f>'по 6-10'!G49+'по 0,4'!G46</f>
        <v>732</v>
      </c>
      <c r="H49" s="24">
        <v>0</v>
      </c>
      <c r="I49" s="24">
        <v>0</v>
      </c>
      <c r="J49" s="31">
        <f>'по 6-10'!J49+'по 0,4'!J46</f>
        <v>0</v>
      </c>
      <c r="K49" s="31">
        <f>'по 6-10'!K49+'по 0,4'!K46</f>
        <v>0</v>
      </c>
      <c r="L49" s="8">
        <v>0</v>
      </c>
      <c r="M49" s="8">
        <v>0</v>
      </c>
      <c r="N49" s="8">
        <v>0</v>
      </c>
      <c r="O49" s="8">
        <v>0</v>
      </c>
      <c r="P49" s="8">
        <v>0</v>
      </c>
      <c r="Q49" s="8">
        <v>0</v>
      </c>
    </row>
    <row r="50" spans="1:17" ht="12.75" customHeight="1" x14ac:dyDescent="0.25">
      <c r="A50" s="18"/>
      <c r="B50" s="18"/>
      <c r="C50" s="19" t="s">
        <v>48</v>
      </c>
      <c r="D50" s="31">
        <f>'по 6-10'!D50+'по 0,4'!D47</f>
        <v>2</v>
      </c>
      <c r="E50" s="31">
        <f>'по 6-10'!E50+'по 0,4'!E47</f>
        <v>324</v>
      </c>
      <c r="F50" s="31">
        <f>'по 6-10'!F50+'по 0,4'!F47</f>
        <v>1</v>
      </c>
      <c r="G50" s="31">
        <f>'по 6-10'!G50+'по 0,4'!G47</f>
        <v>15</v>
      </c>
      <c r="H50" s="24">
        <v>0</v>
      </c>
      <c r="I50" s="24">
        <v>0</v>
      </c>
      <c r="J50" s="31">
        <f>'по 6-10'!J50+'по 0,4'!J47</f>
        <v>0</v>
      </c>
      <c r="K50" s="31">
        <f>'по 6-10'!K50+'по 0,4'!K47</f>
        <v>0</v>
      </c>
      <c r="L50" s="8">
        <v>0</v>
      </c>
      <c r="M50" s="8">
        <v>0</v>
      </c>
      <c r="N50" s="8">
        <v>0</v>
      </c>
      <c r="O50" s="8">
        <v>0</v>
      </c>
      <c r="P50" s="8">
        <v>0</v>
      </c>
      <c r="Q50" s="8">
        <v>0</v>
      </c>
    </row>
    <row r="51" spans="1:17" ht="12.75" customHeight="1" x14ac:dyDescent="0.25">
      <c r="A51" s="18"/>
      <c r="B51" s="18"/>
      <c r="C51" s="19" t="s">
        <v>49</v>
      </c>
      <c r="D51" s="31">
        <f>'по 6-10'!D51+'по 0,4'!D48</f>
        <v>8</v>
      </c>
      <c r="E51" s="31">
        <f>'по 6-10'!E51+'по 0,4'!E48</f>
        <v>870</v>
      </c>
      <c r="F51" s="31">
        <f>'по 6-10'!F51+'по 0,4'!F48</f>
        <v>2</v>
      </c>
      <c r="G51" s="31">
        <f>'по 6-10'!G51+'по 0,4'!G48</f>
        <v>505</v>
      </c>
      <c r="H51" s="24">
        <v>0</v>
      </c>
      <c r="I51" s="24">
        <v>0</v>
      </c>
      <c r="J51" s="31">
        <f>'по 6-10'!J51+'по 0,4'!J48</f>
        <v>0</v>
      </c>
      <c r="K51" s="31">
        <f>'по 6-10'!K51+'по 0,4'!K48</f>
        <v>0</v>
      </c>
      <c r="L51" s="8">
        <v>0</v>
      </c>
      <c r="M51" s="8">
        <v>0</v>
      </c>
      <c r="N51" s="8">
        <v>0</v>
      </c>
      <c r="O51" s="8">
        <v>0</v>
      </c>
      <c r="P51" s="8">
        <v>0</v>
      </c>
      <c r="Q51" s="8">
        <v>0</v>
      </c>
    </row>
    <row r="52" spans="1:17" ht="12.75" customHeight="1" x14ac:dyDescent="0.2">
      <c r="A52" s="18"/>
      <c r="B52" s="18"/>
      <c r="C52" s="20" t="s">
        <v>30</v>
      </c>
      <c r="D52" s="29">
        <f>D40+D41+D42+D43+D44+D45+D46+D47+D48+D49+D50+D51</f>
        <v>334</v>
      </c>
      <c r="E52" s="29">
        <f t="shared" ref="E52:Q52" si="2">E40+E41+E42+E43+E44+E45+E46+E47+E48+E49+E50+E51</f>
        <v>9992.4</v>
      </c>
      <c r="F52" s="29">
        <f t="shared" si="2"/>
        <v>143</v>
      </c>
      <c r="G52" s="29">
        <f t="shared" si="2"/>
        <v>3388</v>
      </c>
      <c r="H52" s="29">
        <f t="shared" si="2"/>
        <v>0</v>
      </c>
      <c r="I52" s="29">
        <f t="shared" si="2"/>
        <v>0</v>
      </c>
      <c r="J52" s="29">
        <f t="shared" si="2"/>
        <v>6</v>
      </c>
      <c r="K52" s="29">
        <f t="shared" si="2"/>
        <v>150</v>
      </c>
      <c r="L52" s="8">
        <f t="shared" si="2"/>
        <v>0</v>
      </c>
      <c r="M52" s="8">
        <f t="shared" si="2"/>
        <v>0</v>
      </c>
      <c r="N52" s="8">
        <f t="shared" si="2"/>
        <v>0</v>
      </c>
      <c r="O52" s="8">
        <f t="shared" si="2"/>
        <v>0</v>
      </c>
      <c r="P52" s="8">
        <f t="shared" si="2"/>
        <v>0</v>
      </c>
      <c r="Q52" s="8">
        <f t="shared" si="2"/>
        <v>0</v>
      </c>
    </row>
    <row r="53" spans="1:17" ht="21" customHeight="1" x14ac:dyDescent="0.25">
      <c r="A53" s="18"/>
      <c r="B53" s="18"/>
      <c r="C53" s="142" t="s">
        <v>50</v>
      </c>
      <c r="D53" s="142"/>
      <c r="E53" s="29"/>
      <c r="F53" s="29"/>
      <c r="G53" s="29"/>
      <c r="H53" s="29"/>
      <c r="I53" s="29"/>
      <c r="J53" s="29"/>
      <c r="K53" s="29"/>
      <c r="L53" s="8"/>
      <c r="M53" s="8"/>
      <c r="N53" s="8"/>
      <c r="O53" s="8"/>
      <c r="P53" s="8"/>
      <c r="Q53" s="8"/>
    </row>
    <row r="54" spans="1:17" ht="12.75" customHeight="1" x14ac:dyDescent="0.25">
      <c r="A54" s="18"/>
      <c r="B54" s="18"/>
      <c r="C54" s="19" t="s">
        <v>51</v>
      </c>
      <c r="D54" s="31">
        <f>'по 6-10'!D54+'по 0,4'!D51</f>
        <v>29</v>
      </c>
      <c r="E54" s="31">
        <f>'по 6-10'!E54+'по 0,4'!E51</f>
        <v>1246</v>
      </c>
      <c r="F54" s="31">
        <f>'по 6-10'!F54+'по 0,4'!F51</f>
        <v>23</v>
      </c>
      <c r="G54" s="31">
        <f>'по 6-10'!G54+'по 0,4'!G51</f>
        <v>156</v>
      </c>
      <c r="H54" s="24">
        <v>2</v>
      </c>
      <c r="I54" s="24">
        <v>350</v>
      </c>
      <c r="J54" s="31">
        <f>'по 6-10'!J54+'по 0,4'!J51</f>
        <v>0</v>
      </c>
      <c r="K54" s="31">
        <f>'по 6-10'!K54+'по 0,4'!K51</f>
        <v>0</v>
      </c>
      <c r="L54" s="8">
        <v>0</v>
      </c>
      <c r="M54" s="8">
        <v>0</v>
      </c>
      <c r="N54" s="8">
        <v>0</v>
      </c>
      <c r="O54" s="8">
        <v>0</v>
      </c>
      <c r="P54" s="8">
        <v>0</v>
      </c>
      <c r="Q54" s="8">
        <v>0</v>
      </c>
    </row>
    <row r="55" spans="1:17" ht="12.75" customHeight="1" x14ac:dyDescent="0.25">
      <c r="A55" s="18"/>
      <c r="B55" s="18"/>
      <c r="C55" s="19" t="s">
        <v>52</v>
      </c>
      <c r="D55" s="31">
        <f>'по 6-10'!D55+'по 0,4'!D52</f>
        <v>2</v>
      </c>
      <c r="E55" s="31">
        <f>'по 6-10'!E55+'по 0,4'!E52</f>
        <v>15</v>
      </c>
      <c r="F55" s="31">
        <f>'по 6-10'!F55+'по 0,4'!F52</f>
        <v>1</v>
      </c>
      <c r="G55" s="31">
        <f>'по 6-10'!G55+'по 0,4'!G52</f>
        <v>12</v>
      </c>
      <c r="H55" s="24">
        <v>0</v>
      </c>
      <c r="I55" s="24">
        <v>0</v>
      </c>
      <c r="J55" s="31">
        <f>'по 6-10'!J55+'по 0,4'!J52</f>
        <v>0</v>
      </c>
      <c r="K55" s="31">
        <f>'по 6-10'!K55+'по 0,4'!K52</f>
        <v>0</v>
      </c>
      <c r="L55" s="8">
        <v>0</v>
      </c>
      <c r="M55" s="8">
        <v>0</v>
      </c>
      <c r="N55" s="8">
        <v>0</v>
      </c>
      <c r="O55" s="8">
        <v>0</v>
      </c>
      <c r="P55" s="8">
        <v>0</v>
      </c>
      <c r="Q55" s="8">
        <v>0</v>
      </c>
    </row>
    <row r="56" spans="1:17" ht="12.75" customHeight="1" x14ac:dyDescent="0.25">
      <c r="A56" s="18"/>
      <c r="B56" s="18"/>
      <c r="C56" s="19" t="s">
        <v>53</v>
      </c>
      <c r="D56" s="31">
        <f>'по 6-10'!D56+'по 0,4'!D53</f>
        <v>5</v>
      </c>
      <c r="E56" s="31">
        <f>'по 6-10'!E56+'по 0,4'!E53</f>
        <v>66</v>
      </c>
      <c r="F56" s="31">
        <f>'по 6-10'!F56+'по 0,4'!F53</f>
        <v>2</v>
      </c>
      <c r="G56" s="31">
        <f>'по 6-10'!G56+'по 0,4'!G53</f>
        <v>20</v>
      </c>
      <c r="H56" s="24">
        <v>0</v>
      </c>
      <c r="I56" s="24">
        <v>0</v>
      </c>
      <c r="J56" s="31">
        <f>'по 6-10'!J56+'по 0,4'!J53</f>
        <v>0</v>
      </c>
      <c r="K56" s="31">
        <f>'по 6-10'!K56+'по 0,4'!K53</f>
        <v>0</v>
      </c>
      <c r="L56" s="8">
        <v>0</v>
      </c>
      <c r="M56" s="8">
        <v>0</v>
      </c>
      <c r="N56" s="8">
        <v>0</v>
      </c>
      <c r="O56" s="8">
        <v>0</v>
      </c>
      <c r="P56" s="8">
        <v>0</v>
      </c>
      <c r="Q56" s="8">
        <v>0</v>
      </c>
    </row>
    <row r="57" spans="1:17" ht="12.75" customHeight="1" x14ac:dyDescent="0.25">
      <c r="A57" s="18"/>
      <c r="B57" s="18"/>
      <c r="C57" s="19" t="s">
        <v>54</v>
      </c>
      <c r="D57" s="31">
        <f>'по 6-10'!D57+'по 0,4'!D54</f>
        <v>3</v>
      </c>
      <c r="E57" s="31">
        <f>'по 6-10'!E57+'по 0,4'!E54</f>
        <v>34</v>
      </c>
      <c r="F57" s="31">
        <f>'по 6-10'!F57+'по 0,4'!F54</f>
        <v>2</v>
      </c>
      <c r="G57" s="31">
        <f>'по 6-10'!G57+'по 0,4'!G54</f>
        <v>22</v>
      </c>
      <c r="H57" s="24">
        <v>0</v>
      </c>
      <c r="I57" s="24">
        <v>0</v>
      </c>
      <c r="J57" s="31">
        <f>'по 6-10'!J57+'по 0,4'!J54</f>
        <v>0</v>
      </c>
      <c r="K57" s="31">
        <f>'по 6-10'!K57+'по 0,4'!K54</f>
        <v>0</v>
      </c>
      <c r="L57" s="8">
        <v>0</v>
      </c>
      <c r="M57" s="8">
        <v>0</v>
      </c>
      <c r="N57" s="8">
        <v>0</v>
      </c>
      <c r="O57" s="8">
        <v>0</v>
      </c>
      <c r="P57" s="8">
        <v>0</v>
      </c>
      <c r="Q57" s="8">
        <v>0</v>
      </c>
    </row>
    <row r="58" spans="1:17" ht="12.75" customHeight="1" x14ac:dyDescent="0.25">
      <c r="A58" s="18"/>
      <c r="B58" s="18"/>
      <c r="C58" s="19" t="s">
        <v>55</v>
      </c>
      <c r="D58" s="31">
        <f>'по 6-10'!D58+'по 0,4'!D55</f>
        <v>15</v>
      </c>
      <c r="E58" s="31">
        <f>'по 6-10'!E58+'по 0,4'!E55</f>
        <v>126</v>
      </c>
      <c r="F58" s="31">
        <f>'по 6-10'!F58+'по 0,4'!F55</f>
        <v>9</v>
      </c>
      <c r="G58" s="31">
        <f>'по 6-10'!G58+'по 0,4'!G55</f>
        <v>84</v>
      </c>
      <c r="H58" s="24">
        <v>0</v>
      </c>
      <c r="I58" s="24">
        <v>0</v>
      </c>
      <c r="J58" s="31">
        <f>'по 6-10'!J58+'по 0,4'!J55</f>
        <v>0</v>
      </c>
      <c r="K58" s="31">
        <f>'по 6-10'!K58+'по 0,4'!K55</f>
        <v>0</v>
      </c>
      <c r="L58" s="8">
        <v>0</v>
      </c>
      <c r="M58" s="8">
        <v>0</v>
      </c>
      <c r="N58" s="8">
        <v>0</v>
      </c>
      <c r="O58" s="8">
        <v>0</v>
      </c>
      <c r="P58" s="8">
        <v>0</v>
      </c>
      <c r="Q58" s="8">
        <v>0</v>
      </c>
    </row>
    <row r="59" spans="1:17" ht="12.75" customHeight="1" x14ac:dyDescent="0.25">
      <c r="A59" s="18"/>
      <c r="B59" s="18"/>
      <c r="C59" s="19" t="s">
        <v>56</v>
      </c>
      <c r="D59" s="31">
        <f>'по 6-10'!D59+'по 0,4'!D56</f>
        <v>0</v>
      </c>
      <c r="E59" s="31">
        <f>'по 6-10'!E59+'по 0,4'!E56</f>
        <v>0</v>
      </c>
      <c r="F59" s="31">
        <f>'по 6-10'!F59+'по 0,4'!F56</f>
        <v>0</v>
      </c>
      <c r="G59" s="31">
        <f>'по 6-10'!G59+'по 0,4'!G56</f>
        <v>0</v>
      </c>
      <c r="H59" s="24">
        <v>2</v>
      </c>
      <c r="I59" s="24">
        <v>395</v>
      </c>
      <c r="J59" s="31">
        <f>'по 6-10'!J59+'по 0,4'!J56</f>
        <v>0</v>
      </c>
      <c r="K59" s="31">
        <f>'по 6-10'!K59+'по 0,4'!K56</f>
        <v>0</v>
      </c>
      <c r="L59" s="8">
        <v>0</v>
      </c>
      <c r="M59" s="8">
        <v>0</v>
      </c>
      <c r="N59" s="8">
        <v>0</v>
      </c>
      <c r="O59" s="8">
        <v>0</v>
      </c>
      <c r="P59" s="8">
        <v>0</v>
      </c>
      <c r="Q59" s="8">
        <v>0</v>
      </c>
    </row>
    <row r="60" spans="1:17" ht="12.75" customHeight="1" x14ac:dyDescent="0.25">
      <c r="A60" s="18"/>
      <c r="B60" s="18"/>
      <c r="C60" s="19" t="s">
        <v>57</v>
      </c>
      <c r="D60" s="31">
        <f>'по 6-10'!D60+'по 0,4'!D57</f>
        <v>4</v>
      </c>
      <c r="E60" s="31">
        <f>'по 6-10'!E60+'по 0,4'!E57</f>
        <v>109</v>
      </c>
      <c r="F60" s="31">
        <f>'по 6-10'!F60+'по 0,4'!F57</f>
        <v>3</v>
      </c>
      <c r="G60" s="31">
        <f>'по 6-10'!G60+'по 0,4'!G57</f>
        <v>18</v>
      </c>
      <c r="H60" s="24">
        <v>0</v>
      </c>
      <c r="I60" s="24">
        <v>0</v>
      </c>
      <c r="J60" s="31">
        <f>'по 6-10'!J60+'по 0,4'!J57</f>
        <v>2</v>
      </c>
      <c r="K60" s="31">
        <f>'по 6-10'!K60+'по 0,4'!K57</f>
        <v>54</v>
      </c>
      <c r="L60" s="8">
        <v>0</v>
      </c>
      <c r="M60" s="8">
        <v>0</v>
      </c>
      <c r="N60" s="8">
        <v>0</v>
      </c>
      <c r="O60" s="8">
        <v>0</v>
      </c>
      <c r="P60" s="8">
        <v>0</v>
      </c>
      <c r="Q60" s="8">
        <v>0</v>
      </c>
    </row>
    <row r="61" spans="1:17" ht="12.75" customHeight="1" x14ac:dyDescent="0.25">
      <c r="A61" s="18"/>
      <c r="B61" s="18"/>
      <c r="C61" s="19" t="s">
        <v>58</v>
      </c>
      <c r="D61" s="31">
        <f>'по 6-10'!D61+'по 0,4'!D58</f>
        <v>1</v>
      </c>
      <c r="E61" s="31">
        <f>'по 6-10'!E61+'по 0,4'!E58</f>
        <v>400</v>
      </c>
      <c r="F61" s="31">
        <f>'по 6-10'!F61+'по 0,4'!F58</f>
        <v>0</v>
      </c>
      <c r="G61" s="31">
        <f>'по 6-10'!G61+'по 0,4'!G58</f>
        <v>0</v>
      </c>
      <c r="H61" s="24">
        <v>0</v>
      </c>
      <c r="I61" s="24">
        <v>0</v>
      </c>
      <c r="J61" s="31">
        <f>'по 6-10'!J61+'по 0,4'!J58</f>
        <v>0</v>
      </c>
      <c r="K61" s="31">
        <f>'по 6-10'!K61+'по 0,4'!K58</f>
        <v>0</v>
      </c>
      <c r="L61" s="8">
        <v>0</v>
      </c>
      <c r="M61" s="8">
        <v>0</v>
      </c>
      <c r="N61" s="8">
        <v>0</v>
      </c>
      <c r="O61" s="8">
        <v>0</v>
      </c>
      <c r="P61" s="8">
        <v>0</v>
      </c>
      <c r="Q61" s="8">
        <v>0</v>
      </c>
    </row>
    <row r="62" spans="1:17" ht="12.75" customHeight="1" x14ac:dyDescent="0.25">
      <c r="A62" s="18"/>
      <c r="B62" s="18"/>
      <c r="C62" s="19" t="s">
        <v>59</v>
      </c>
      <c r="D62" s="31">
        <f>'по 6-10'!D62+'по 0,4'!D59</f>
        <v>0</v>
      </c>
      <c r="E62" s="31">
        <f>'по 6-10'!E62+'по 0,4'!E59</f>
        <v>0</v>
      </c>
      <c r="F62" s="31">
        <f>'по 6-10'!F62+'по 0,4'!F59</f>
        <v>0</v>
      </c>
      <c r="G62" s="31">
        <f>'по 6-10'!G62+'по 0,4'!G59</f>
        <v>0</v>
      </c>
      <c r="H62" s="24">
        <v>0</v>
      </c>
      <c r="I62" s="24">
        <v>0</v>
      </c>
      <c r="J62" s="31">
        <f>'по 6-10'!J62+'по 0,4'!J59</f>
        <v>0</v>
      </c>
      <c r="K62" s="31">
        <f>'по 6-10'!K62+'по 0,4'!K59</f>
        <v>0</v>
      </c>
      <c r="L62" s="8">
        <v>0</v>
      </c>
      <c r="M62" s="8">
        <v>0</v>
      </c>
      <c r="N62" s="8">
        <v>0</v>
      </c>
      <c r="O62" s="8">
        <v>0</v>
      </c>
      <c r="P62" s="8">
        <v>0</v>
      </c>
      <c r="Q62" s="8">
        <v>0</v>
      </c>
    </row>
    <row r="63" spans="1:17" ht="12.75" customHeight="1" x14ac:dyDescent="0.2">
      <c r="A63" s="18"/>
      <c r="B63" s="18"/>
      <c r="C63" s="19" t="s">
        <v>30</v>
      </c>
      <c r="D63" s="29">
        <f>D54+D55+D56+D57+D58+D59+D60+D61+D62</f>
        <v>59</v>
      </c>
      <c r="E63" s="29">
        <f t="shared" ref="E63:Q63" si="3">E54+E55+E56+E57+E58+E59+E60+E61+E62</f>
        <v>1996</v>
      </c>
      <c r="F63" s="29">
        <f t="shared" si="3"/>
        <v>40</v>
      </c>
      <c r="G63" s="29">
        <f t="shared" si="3"/>
        <v>312</v>
      </c>
      <c r="H63" s="29">
        <f t="shared" si="3"/>
        <v>4</v>
      </c>
      <c r="I63" s="29">
        <f t="shared" si="3"/>
        <v>745</v>
      </c>
      <c r="J63" s="29">
        <f t="shared" si="3"/>
        <v>2</v>
      </c>
      <c r="K63" s="29">
        <f t="shared" si="3"/>
        <v>54</v>
      </c>
      <c r="L63" s="8">
        <f t="shared" si="3"/>
        <v>0</v>
      </c>
      <c r="M63" s="8">
        <f t="shared" si="3"/>
        <v>0</v>
      </c>
      <c r="N63" s="8">
        <f t="shared" si="3"/>
        <v>0</v>
      </c>
      <c r="O63" s="8">
        <f t="shared" si="3"/>
        <v>0</v>
      </c>
      <c r="P63" s="8">
        <f t="shared" si="3"/>
        <v>0</v>
      </c>
      <c r="Q63" s="8">
        <f t="shared" si="3"/>
        <v>0</v>
      </c>
    </row>
    <row r="64" spans="1:17" ht="19.5" customHeight="1" x14ac:dyDescent="0.25">
      <c r="A64" s="18"/>
      <c r="B64" s="18"/>
      <c r="C64" s="142" t="s">
        <v>60</v>
      </c>
      <c r="D64" s="142"/>
      <c r="E64" s="29"/>
      <c r="F64" s="29"/>
      <c r="G64" s="29"/>
      <c r="H64" s="24"/>
      <c r="I64" s="24"/>
      <c r="J64" s="29"/>
      <c r="K64" s="29"/>
      <c r="L64" s="8"/>
      <c r="M64" s="8"/>
      <c r="N64" s="8"/>
      <c r="O64" s="8"/>
      <c r="P64" s="8"/>
      <c r="Q64" s="8"/>
    </row>
    <row r="65" spans="1:17" ht="12.75" customHeight="1" x14ac:dyDescent="0.25">
      <c r="A65" s="18"/>
      <c r="B65" s="18"/>
      <c r="C65" s="19" t="s">
        <v>61</v>
      </c>
      <c r="D65" s="31">
        <f>'по 6-10'!D64+'по 0,4'!D61</f>
        <v>1139</v>
      </c>
      <c r="E65" s="31">
        <f>'по 6-10'!E64+'по 0,4'!E61</f>
        <v>43319.8</v>
      </c>
      <c r="F65" s="31">
        <f>'по 6-10'!F64+'по 0,4'!F61</f>
        <v>457</v>
      </c>
      <c r="G65" s="31">
        <f>'по 6-10'!G64+'по 0,4'!G61</f>
        <v>13305.5</v>
      </c>
      <c r="H65" s="24">
        <v>0</v>
      </c>
      <c r="I65" s="24">
        <v>0</v>
      </c>
      <c r="J65" s="31">
        <f>'по 6-10'!J64+'по 0,4'!J61</f>
        <v>40</v>
      </c>
      <c r="K65" s="31">
        <f>'по 6-10'!K64+'по 0,4'!K61</f>
        <v>3398</v>
      </c>
      <c r="L65" s="8">
        <v>0</v>
      </c>
      <c r="M65" s="8">
        <v>0</v>
      </c>
      <c r="N65" s="8">
        <v>0</v>
      </c>
      <c r="O65" s="8">
        <v>0</v>
      </c>
      <c r="P65" s="8">
        <v>0</v>
      </c>
      <c r="Q65" s="8">
        <v>0</v>
      </c>
    </row>
    <row r="66" spans="1:17" ht="12.75" customHeight="1" x14ac:dyDescent="0.25">
      <c r="A66" s="18"/>
      <c r="B66" s="18"/>
      <c r="C66" s="19" t="s">
        <v>62</v>
      </c>
      <c r="D66" s="31">
        <f>'по 6-10'!D65+'по 0,4'!D62</f>
        <v>0</v>
      </c>
      <c r="E66" s="31">
        <f>'по 6-10'!E65+'по 0,4'!E62</f>
        <v>0</v>
      </c>
      <c r="F66" s="31">
        <f>'по 6-10'!F65+'по 0,4'!F62</f>
        <v>0</v>
      </c>
      <c r="G66" s="31">
        <f>'по 6-10'!G65+'по 0,4'!G62</f>
        <v>0</v>
      </c>
      <c r="H66" s="24">
        <v>0</v>
      </c>
      <c r="I66" s="24">
        <v>0</v>
      </c>
      <c r="J66" s="31">
        <f>'по 6-10'!J65+'по 0,4'!J62</f>
        <v>0</v>
      </c>
      <c r="K66" s="31">
        <f>'по 6-10'!K65+'по 0,4'!K62</f>
        <v>0</v>
      </c>
      <c r="L66" s="8">
        <v>0</v>
      </c>
      <c r="M66" s="8">
        <v>0</v>
      </c>
      <c r="N66" s="8">
        <v>0</v>
      </c>
      <c r="O66" s="8">
        <v>0</v>
      </c>
      <c r="P66" s="8">
        <v>0</v>
      </c>
      <c r="Q66" s="8">
        <v>0</v>
      </c>
    </row>
    <row r="67" spans="1:17" ht="12.75" customHeight="1" x14ac:dyDescent="0.25">
      <c r="A67" s="18"/>
      <c r="B67" s="18"/>
      <c r="C67" s="19" t="s">
        <v>63</v>
      </c>
      <c r="D67" s="31">
        <f>'по 6-10'!D66+'по 0,4'!D63</f>
        <v>47</v>
      </c>
      <c r="E67" s="31">
        <f>'по 6-10'!E66+'по 0,4'!E63</f>
        <v>1130</v>
      </c>
      <c r="F67" s="31">
        <f>'по 6-10'!F66+'по 0,4'!F63</f>
        <v>18</v>
      </c>
      <c r="G67" s="31">
        <f>'по 6-10'!G66+'по 0,4'!G63</f>
        <v>341</v>
      </c>
      <c r="H67" s="24">
        <v>0</v>
      </c>
      <c r="I67" s="24">
        <v>0</v>
      </c>
      <c r="J67" s="31">
        <f>'по 6-10'!J66+'по 0,4'!J63</f>
        <v>2</v>
      </c>
      <c r="K67" s="31">
        <f>'по 6-10'!K66+'по 0,4'!K63</f>
        <v>170</v>
      </c>
      <c r="L67" s="8">
        <v>0</v>
      </c>
      <c r="M67" s="8">
        <v>0</v>
      </c>
      <c r="N67" s="8">
        <v>0</v>
      </c>
      <c r="O67" s="8">
        <v>0</v>
      </c>
      <c r="P67" s="8">
        <v>0</v>
      </c>
      <c r="Q67" s="8">
        <v>0</v>
      </c>
    </row>
    <row r="68" spans="1:17" ht="12.75" customHeight="1" x14ac:dyDescent="0.25">
      <c r="A68" s="18"/>
      <c r="B68" s="18"/>
      <c r="C68" s="19" t="s">
        <v>64</v>
      </c>
      <c r="D68" s="31">
        <f>'по 6-10'!D67+'по 0,4'!D64</f>
        <v>30</v>
      </c>
      <c r="E68" s="31">
        <f>'по 6-10'!E67+'по 0,4'!E64</f>
        <v>1067</v>
      </c>
      <c r="F68" s="31">
        <f>'по 6-10'!F67+'по 0,4'!F64</f>
        <v>9</v>
      </c>
      <c r="G68" s="31">
        <f>'по 6-10'!G67+'по 0,4'!G64</f>
        <v>312</v>
      </c>
      <c r="H68" s="24">
        <v>0</v>
      </c>
      <c r="I68" s="24">
        <v>0</v>
      </c>
      <c r="J68" s="31">
        <f>'по 6-10'!J67+'по 0,4'!J64</f>
        <v>1</v>
      </c>
      <c r="K68" s="31">
        <f>'по 6-10'!K67+'по 0,4'!K64</f>
        <v>70</v>
      </c>
      <c r="L68" s="8">
        <v>0</v>
      </c>
      <c r="M68" s="8">
        <v>0</v>
      </c>
      <c r="N68" s="8">
        <v>0</v>
      </c>
      <c r="O68" s="8">
        <v>0</v>
      </c>
      <c r="P68" s="8">
        <v>0</v>
      </c>
      <c r="Q68" s="8">
        <v>0</v>
      </c>
    </row>
    <row r="69" spans="1:17" ht="12.75" customHeight="1" x14ac:dyDescent="0.25">
      <c r="A69" s="18"/>
      <c r="B69" s="18"/>
      <c r="C69" s="19" t="s">
        <v>65</v>
      </c>
      <c r="D69" s="31">
        <f>'по 6-10'!D68+'по 0,4'!D65</f>
        <v>10</v>
      </c>
      <c r="E69" s="31">
        <f>'по 6-10'!E68+'по 0,4'!E65</f>
        <v>393</v>
      </c>
      <c r="F69" s="31">
        <f>'по 6-10'!F68+'по 0,4'!F65</f>
        <v>6</v>
      </c>
      <c r="G69" s="31">
        <f>'по 6-10'!G68+'по 0,4'!G65</f>
        <v>90</v>
      </c>
      <c r="H69" s="24">
        <v>0</v>
      </c>
      <c r="I69" s="24">
        <v>0</v>
      </c>
      <c r="J69" s="31">
        <f>'по 6-10'!J68+'по 0,4'!J65</f>
        <v>1</v>
      </c>
      <c r="K69" s="31">
        <f>'по 6-10'!K68+'по 0,4'!K65</f>
        <v>15</v>
      </c>
      <c r="L69" s="8">
        <v>0</v>
      </c>
      <c r="M69" s="8">
        <v>0</v>
      </c>
      <c r="N69" s="8">
        <v>0</v>
      </c>
      <c r="O69" s="8">
        <v>0</v>
      </c>
      <c r="P69" s="8">
        <v>0</v>
      </c>
      <c r="Q69" s="8">
        <v>0</v>
      </c>
    </row>
    <row r="70" spans="1:17" ht="12.75" customHeight="1" x14ac:dyDescent="0.2">
      <c r="A70" s="18"/>
      <c r="B70" s="18"/>
      <c r="C70" s="20" t="s">
        <v>30</v>
      </c>
      <c r="D70" s="29">
        <f>D65+D66+D67+D68+D69</f>
        <v>1226</v>
      </c>
      <c r="E70" s="29">
        <f t="shared" ref="E70:Q70" si="4">E65+E66+E67+E68+E69</f>
        <v>45909.8</v>
      </c>
      <c r="F70" s="29">
        <f t="shared" si="4"/>
        <v>490</v>
      </c>
      <c r="G70" s="29">
        <f t="shared" si="4"/>
        <v>14048.5</v>
      </c>
      <c r="H70" s="29">
        <f t="shared" si="4"/>
        <v>0</v>
      </c>
      <c r="I70" s="29">
        <f t="shared" si="4"/>
        <v>0</v>
      </c>
      <c r="J70" s="29">
        <f t="shared" si="4"/>
        <v>44</v>
      </c>
      <c r="K70" s="29">
        <f t="shared" si="4"/>
        <v>3653</v>
      </c>
      <c r="L70" s="8">
        <f t="shared" si="4"/>
        <v>0</v>
      </c>
      <c r="M70" s="8">
        <f t="shared" si="4"/>
        <v>0</v>
      </c>
      <c r="N70" s="8">
        <f t="shared" si="4"/>
        <v>0</v>
      </c>
      <c r="O70" s="8">
        <f t="shared" si="4"/>
        <v>0</v>
      </c>
      <c r="P70" s="8">
        <f t="shared" si="4"/>
        <v>0</v>
      </c>
      <c r="Q70" s="8">
        <f t="shared" si="4"/>
        <v>0</v>
      </c>
    </row>
    <row r="71" spans="1:17" ht="21" customHeight="1" x14ac:dyDescent="0.25">
      <c r="A71" s="18"/>
      <c r="B71" s="18"/>
      <c r="C71" s="142" t="s">
        <v>66</v>
      </c>
      <c r="D71" s="142"/>
      <c r="E71" s="29"/>
      <c r="F71" s="29"/>
      <c r="G71" s="29"/>
      <c r="H71" s="24"/>
      <c r="I71" s="24"/>
      <c r="J71" s="29"/>
      <c r="K71" s="29"/>
      <c r="L71" s="8"/>
      <c r="M71" s="8"/>
      <c r="N71" s="8"/>
      <c r="O71" s="8"/>
      <c r="P71" s="8"/>
      <c r="Q71" s="8"/>
    </row>
    <row r="72" spans="1:17" ht="12.75" customHeight="1" x14ac:dyDescent="0.25">
      <c r="A72" s="18"/>
      <c r="B72" s="18"/>
      <c r="C72" s="19" t="s">
        <v>67</v>
      </c>
      <c r="D72" s="31">
        <f>'по 6-10'!D71+'по 0,4'!D68</f>
        <v>11</v>
      </c>
      <c r="E72" s="31">
        <f>'по 6-10'!E71+'по 0,4'!E68</f>
        <v>139</v>
      </c>
      <c r="F72" s="31">
        <f>'по 6-10'!F71+'по 0,4'!F68</f>
        <v>3</v>
      </c>
      <c r="G72" s="31">
        <f>'по 6-10'!G71+'по 0,4'!G68</f>
        <v>60</v>
      </c>
      <c r="H72" s="24">
        <v>0</v>
      </c>
      <c r="I72" s="24">
        <v>0</v>
      </c>
      <c r="J72" s="31">
        <f>'по 6-10'!J71+'по 0,4'!J68</f>
        <v>0</v>
      </c>
      <c r="K72" s="31">
        <f>'по 6-10'!K71+'по 0,4'!K68</f>
        <v>0</v>
      </c>
      <c r="L72" s="8">
        <v>0</v>
      </c>
      <c r="M72" s="8">
        <v>0</v>
      </c>
      <c r="N72" s="8">
        <v>0</v>
      </c>
      <c r="O72" s="8">
        <v>0</v>
      </c>
      <c r="P72" s="8">
        <v>0</v>
      </c>
      <c r="Q72" s="8">
        <v>0</v>
      </c>
    </row>
    <row r="73" spans="1:17" ht="12.75" customHeight="1" x14ac:dyDescent="0.25">
      <c r="A73" s="18"/>
      <c r="B73" s="18"/>
      <c r="C73" s="19" t="s">
        <v>68</v>
      </c>
      <c r="D73" s="31">
        <f>'по 6-10'!D72+'по 0,4'!D69</f>
        <v>19</v>
      </c>
      <c r="E73" s="31">
        <f>'по 6-10'!E72+'по 0,4'!E69</f>
        <v>112</v>
      </c>
      <c r="F73" s="31">
        <f>'по 6-10'!F72+'по 0,4'!F69</f>
        <v>15</v>
      </c>
      <c r="G73" s="31">
        <f>'по 6-10'!G72+'по 0,4'!G69</f>
        <v>87</v>
      </c>
      <c r="H73" s="24">
        <v>0</v>
      </c>
      <c r="I73" s="24">
        <v>0</v>
      </c>
      <c r="J73" s="31">
        <f>'по 6-10'!J72+'по 0,4'!J69</f>
        <v>0</v>
      </c>
      <c r="K73" s="31">
        <f>'по 6-10'!K72+'по 0,4'!K69</f>
        <v>0</v>
      </c>
      <c r="L73" s="8">
        <v>0</v>
      </c>
      <c r="M73" s="8">
        <v>0</v>
      </c>
      <c r="N73" s="8">
        <v>0</v>
      </c>
      <c r="O73" s="8">
        <v>0</v>
      </c>
      <c r="P73" s="8">
        <v>0</v>
      </c>
      <c r="Q73" s="8">
        <v>0</v>
      </c>
    </row>
    <row r="74" spans="1:17" ht="12.75" customHeight="1" x14ac:dyDescent="0.25">
      <c r="A74" s="18"/>
      <c r="B74" s="18"/>
      <c r="C74" s="19" t="s">
        <v>69</v>
      </c>
      <c r="D74" s="31">
        <f>'по 6-10'!D73+'по 0,4'!D70</f>
        <v>4</v>
      </c>
      <c r="E74" s="31">
        <f>'по 6-10'!E73+'по 0,4'!E70</f>
        <v>85</v>
      </c>
      <c r="F74" s="31">
        <f>'по 6-10'!F73+'по 0,4'!F70</f>
        <v>0</v>
      </c>
      <c r="G74" s="31">
        <f>'по 6-10'!G73+'по 0,4'!G70</f>
        <v>0</v>
      </c>
      <c r="H74" s="24">
        <v>1</v>
      </c>
      <c r="I74" s="24">
        <v>5.6</v>
      </c>
      <c r="J74" s="31">
        <f>'по 6-10'!J73+'по 0,4'!J70</f>
        <v>0</v>
      </c>
      <c r="K74" s="31">
        <f>'по 6-10'!K73+'по 0,4'!K70</f>
        <v>0</v>
      </c>
      <c r="L74" s="8">
        <v>0</v>
      </c>
      <c r="M74" s="8">
        <v>0</v>
      </c>
      <c r="N74" s="8">
        <v>0</v>
      </c>
      <c r="O74" s="8">
        <v>0</v>
      </c>
      <c r="P74" s="8">
        <v>0</v>
      </c>
      <c r="Q74" s="8">
        <v>0</v>
      </c>
    </row>
    <row r="75" spans="1:17" ht="12.75" customHeight="1" x14ac:dyDescent="0.25">
      <c r="A75" s="18"/>
      <c r="B75" s="18"/>
      <c r="C75" s="19" t="s">
        <v>70</v>
      </c>
      <c r="D75" s="31">
        <f>'по 6-10'!D74+'по 0,4'!D71</f>
        <v>0</v>
      </c>
      <c r="E75" s="31">
        <f>'по 6-10'!E74+'по 0,4'!E71</f>
        <v>0</v>
      </c>
      <c r="F75" s="31">
        <f>'по 6-10'!F74+'по 0,4'!F71</f>
        <v>0</v>
      </c>
      <c r="G75" s="31">
        <f>'по 6-10'!G74+'по 0,4'!G71</f>
        <v>0</v>
      </c>
      <c r="H75" s="24">
        <v>1</v>
      </c>
      <c r="I75" s="24">
        <v>6</v>
      </c>
      <c r="J75" s="31">
        <f>'по 6-10'!J74+'по 0,4'!J71</f>
        <v>0</v>
      </c>
      <c r="K75" s="31">
        <f>'по 6-10'!K74+'по 0,4'!K71</f>
        <v>0</v>
      </c>
      <c r="L75" s="8">
        <v>0</v>
      </c>
      <c r="M75" s="8">
        <v>0</v>
      </c>
      <c r="N75" s="8">
        <v>0</v>
      </c>
      <c r="O75" s="8">
        <v>0</v>
      </c>
      <c r="P75" s="8">
        <v>0</v>
      </c>
      <c r="Q75" s="8">
        <v>0</v>
      </c>
    </row>
    <row r="76" spans="1:17" ht="12.75" customHeight="1" x14ac:dyDescent="0.25">
      <c r="A76" s="18"/>
      <c r="B76" s="18"/>
      <c r="C76" s="19" t="s">
        <v>71</v>
      </c>
      <c r="D76" s="31">
        <f>'по 6-10'!D75+'по 0,4'!D72</f>
        <v>0</v>
      </c>
      <c r="E76" s="31">
        <f>'по 6-10'!E75+'по 0,4'!E72</f>
        <v>0</v>
      </c>
      <c r="F76" s="31">
        <f>'по 6-10'!F75+'по 0,4'!F72</f>
        <v>0</v>
      </c>
      <c r="G76" s="31">
        <f>'по 6-10'!G75+'по 0,4'!G72</f>
        <v>0</v>
      </c>
      <c r="H76" s="24">
        <v>0</v>
      </c>
      <c r="I76" s="24">
        <v>0</v>
      </c>
      <c r="J76" s="31">
        <f>'по 6-10'!J75+'по 0,4'!J72</f>
        <v>0</v>
      </c>
      <c r="K76" s="31">
        <f>'по 6-10'!K75+'по 0,4'!K72</f>
        <v>0</v>
      </c>
      <c r="L76" s="8">
        <v>0</v>
      </c>
      <c r="M76" s="8">
        <v>0</v>
      </c>
      <c r="N76" s="8">
        <v>0</v>
      </c>
      <c r="O76" s="8">
        <v>0</v>
      </c>
      <c r="P76" s="8">
        <v>0</v>
      </c>
      <c r="Q76" s="8">
        <v>0</v>
      </c>
    </row>
    <row r="77" spans="1:17" ht="12.75" customHeight="1" x14ac:dyDescent="0.25">
      <c r="A77" s="18"/>
      <c r="B77" s="18"/>
      <c r="C77" s="19" t="s">
        <v>72</v>
      </c>
      <c r="D77" s="31">
        <f>'по 6-10'!D76+'по 0,4'!D73</f>
        <v>1</v>
      </c>
      <c r="E77" s="31">
        <f>'по 6-10'!E76+'по 0,4'!E73</f>
        <v>10</v>
      </c>
      <c r="F77" s="31">
        <f>'по 6-10'!F76+'по 0,4'!F73</f>
        <v>1</v>
      </c>
      <c r="G77" s="31">
        <f>'по 6-10'!G76+'по 0,4'!G73</f>
        <v>10</v>
      </c>
      <c r="H77" s="24">
        <v>0</v>
      </c>
      <c r="I77" s="24">
        <v>0</v>
      </c>
      <c r="J77" s="31">
        <f>'по 6-10'!J76+'по 0,4'!J73</f>
        <v>0</v>
      </c>
      <c r="K77" s="31">
        <f>'по 6-10'!K76+'по 0,4'!K73</f>
        <v>0</v>
      </c>
      <c r="L77" s="8">
        <v>0</v>
      </c>
      <c r="M77" s="8">
        <v>0</v>
      </c>
      <c r="N77" s="8">
        <v>0</v>
      </c>
      <c r="O77" s="8">
        <v>0</v>
      </c>
      <c r="P77" s="8">
        <v>0</v>
      </c>
      <c r="Q77" s="8">
        <v>0</v>
      </c>
    </row>
    <row r="78" spans="1:17" ht="12.75" customHeight="1" x14ac:dyDescent="0.2">
      <c r="A78" s="18"/>
      <c r="B78" s="18"/>
      <c r="C78" s="20" t="s">
        <v>30</v>
      </c>
      <c r="D78" s="29">
        <f>D72+D73+D74+D75+D76+D77</f>
        <v>35</v>
      </c>
      <c r="E78" s="29">
        <f t="shared" ref="E78:Q78" si="5">E72+E73+E74+E75+E76+E77</f>
        <v>346</v>
      </c>
      <c r="F78" s="29">
        <f t="shared" si="5"/>
        <v>19</v>
      </c>
      <c r="G78" s="29">
        <f t="shared" si="5"/>
        <v>157</v>
      </c>
      <c r="H78" s="29">
        <f t="shared" si="5"/>
        <v>2</v>
      </c>
      <c r="I78" s="29">
        <f t="shared" si="5"/>
        <v>11.6</v>
      </c>
      <c r="J78" s="29">
        <f t="shared" si="5"/>
        <v>0</v>
      </c>
      <c r="K78" s="29">
        <f t="shared" si="5"/>
        <v>0</v>
      </c>
      <c r="L78" s="8">
        <f t="shared" si="5"/>
        <v>0</v>
      </c>
      <c r="M78" s="8">
        <f t="shared" si="5"/>
        <v>0</v>
      </c>
      <c r="N78" s="8">
        <f t="shared" si="5"/>
        <v>0</v>
      </c>
      <c r="O78" s="8">
        <f t="shared" si="5"/>
        <v>0</v>
      </c>
      <c r="P78" s="8">
        <f t="shared" si="5"/>
        <v>0</v>
      </c>
      <c r="Q78" s="8">
        <f t="shared" si="5"/>
        <v>0</v>
      </c>
    </row>
    <row r="79" spans="1:17" ht="21.75" customHeight="1" x14ac:dyDescent="0.25">
      <c r="A79" s="18"/>
      <c r="B79" s="18"/>
      <c r="C79" s="142" t="s">
        <v>73</v>
      </c>
      <c r="D79" s="142"/>
      <c r="E79" s="29"/>
      <c r="F79" s="29"/>
      <c r="G79" s="29"/>
      <c r="H79" s="29"/>
      <c r="I79" s="29"/>
      <c r="J79" s="29"/>
      <c r="K79" s="29"/>
      <c r="L79" s="8"/>
      <c r="M79" s="8"/>
      <c r="N79" s="8"/>
      <c r="O79" s="8"/>
      <c r="P79" s="8"/>
      <c r="Q79" s="8"/>
    </row>
    <row r="80" spans="1:17" ht="12.75" customHeight="1" x14ac:dyDescent="0.25">
      <c r="A80" s="18"/>
      <c r="B80" s="18"/>
      <c r="C80" s="19" t="s">
        <v>74</v>
      </c>
      <c r="D80" s="31">
        <f>'по 6-10'!D79+'по 0,4'!D76</f>
        <v>0</v>
      </c>
      <c r="E80" s="31">
        <f>'по 6-10'!E79+'по 0,4'!E76</f>
        <v>0</v>
      </c>
      <c r="F80" s="31">
        <f>'по 6-10'!F79+'по 0,4'!F76</f>
        <v>0</v>
      </c>
      <c r="G80" s="31">
        <f>'по 6-10'!G79+'по 0,4'!G76</f>
        <v>0</v>
      </c>
      <c r="H80" s="24">
        <v>0</v>
      </c>
      <c r="I80" s="24">
        <v>0</v>
      </c>
      <c r="J80" s="31">
        <f>'по 6-10'!J79+'по 0,4'!J76</f>
        <v>0</v>
      </c>
      <c r="K80" s="31">
        <f>'по 6-10'!K79+'по 0,4'!K76</f>
        <v>0</v>
      </c>
      <c r="L80" s="8">
        <v>0</v>
      </c>
      <c r="M80" s="8">
        <v>0</v>
      </c>
      <c r="N80" s="8">
        <v>0</v>
      </c>
      <c r="O80" s="8">
        <v>0</v>
      </c>
      <c r="P80" s="8">
        <v>0</v>
      </c>
      <c r="Q80" s="8">
        <v>0</v>
      </c>
    </row>
    <row r="81" spans="1:17" ht="12.75" customHeight="1" x14ac:dyDescent="0.25">
      <c r="A81" s="18"/>
      <c r="B81" s="18"/>
      <c r="C81" s="19" t="s">
        <v>75</v>
      </c>
      <c r="D81" s="31">
        <f>'по 6-10'!D80+'по 0,4'!D77</f>
        <v>0</v>
      </c>
      <c r="E81" s="31">
        <f>'по 6-10'!E80+'по 0,4'!E77</f>
        <v>0</v>
      </c>
      <c r="F81" s="31">
        <f>'по 6-10'!F80+'по 0,4'!F77</f>
        <v>0</v>
      </c>
      <c r="G81" s="31">
        <f>'по 6-10'!G80+'по 0,4'!G77</f>
        <v>0</v>
      </c>
      <c r="H81" s="24">
        <v>1</v>
      </c>
      <c r="I81" s="24">
        <v>5</v>
      </c>
      <c r="J81" s="31">
        <f>'по 6-10'!J80+'по 0,4'!J77</f>
        <v>0</v>
      </c>
      <c r="K81" s="31">
        <f>'по 6-10'!K80+'по 0,4'!K77</f>
        <v>0</v>
      </c>
      <c r="L81" s="8">
        <v>0</v>
      </c>
      <c r="M81" s="8">
        <v>0</v>
      </c>
      <c r="N81" s="8">
        <v>0</v>
      </c>
      <c r="O81" s="8">
        <v>0</v>
      </c>
      <c r="P81" s="8">
        <v>0</v>
      </c>
      <c r="Q81" s="8">
        <v>0</v>
      </c>
    </row>
    <row r="82" spans="1:17" ht="12.75" customHeight="1" x14ac:dyDescent="0.25">
      <c r="A82" s="18"/>
      <c r="B82" s="18"/>
      <c r="C82" s="19" t="s">
        <v>76</v>
      </c>
      <c r="D82" s="31">
        <f>'по 6-10'!D81+'по 0,4'!D78</f>
        <v>5</v>
      </c>
      <c r="E82" s="31">
        <f>'по 6-10'!E81+'по 0,4'!E78</f>
        <v>52</v>
      </c>
      <c r="F82" s="31">
        <f>'по 6-10'!F81+'по 0,4'!F78</f>
        <v>2</v>
      </c>
      <c r="G82" s="31">
        <f>'по 6-10'!G81+'по 0,4'!G78</f>
        <v>30</v>
      </c>
      <c r="H82" s="24">
        <v>0</v>
      </c>
      <c r="I82" s="24">
        <v>0</v>
      </c>
      <c r="J82" s="31">
        <f>'по 6-10'!J81+'по 0,4'!J78</f>
        <v>2</v>
      </c>
      <c r="K82" s="31">
        <f>'по 6-10'!K81+'по 0,4'!K78</f>
        <v>30</v>
      </c>
      <c r="L82" s="8">
        <v>0</v>
      </c>
      <c r="M82" s="8">
        <v>0</v>
      </c>
      <c r="N82" s="8">
        <v>0</v>
      </c>
      <c r="O82" s="8">
        <v>0</v>
      </c>
      <c r="P82" s="8">
        <v>0</v>
      </c>
      <c r="Q82" s="8">
        <v>0</v>
      </c>
    </row>
    <row r="83" spans="1:17" ht="12.75" customHeight="1" x14ac:dyDescent="0.25">
      <c r="A83" s="18"/>
      <c r="B83" s="18"/>
      <c r="C83" s="19" t="s">
        <v>77</v>
      </c>
      <c r="D83" s="31">
        <f>'по 6-10'!D82+'по 0,4'!D79</f>
        <v>0</v>
      </c>
      <c r="E83" s="31">
        <f>'по 6-10'!E82+'по 0,4'!E79</f>
        <v>0</v>
      </c>
      <c r="F83" s="31">
        <f>'по 6-10'!F82+'по 0,4'!F79</f>
        <v>0</v>
      </c>
      <c r="G83" s="31">
        <f>'по 6-10'!G82+'по 0,4'!G79</f>
        <v>0</v>
      </c>
      <c r="H83" s="24">
        <v>0</v>
      </c>
      <c r="I83" s="24">
        <v>0</v>
      </c>
      <c r="J83" s="31">
        <f>'по 6-10'!J82+'по 0,4'!J79</f>
        <v>0</v>
      </c>
      <c r="K83" s="31">
        <f>'по 6-10'!K82+'по 0,4'!K79</f>
        <v>0</v>
      </c>
      <c r="L83" s="8">
        <v>0</v>
      </c>
      <c r="M83" s="8">
        <v>0</v>
      </c>
      <c r="N83" s="8">
        <v>0</v>
      </c>
      <c r="O83" s="8">
        <v>0</v>
      </c>
      <c r="P83" s="8">
        <v>0</v>
      </c>
      <c r="Q83" s="8">
        <v>0</v>
      </c>
    </row>
    <row r="84" spans="1:17" ht="12.75" customHeight="1" x14ac:dyDescent="0.25">
      <c r="A84" s="18"/>
      <c r="B84" s="18"/>
      <c r="C84" s="19" t="s">
        <v>78</v>
      </c>
      <c r="D84" s="31">
        <f>'по 6-10'!D83+'по 0,4'!D80</f>
        <v>1</v>
      </c>
      <c r="E84" s="31">
        <f>'по 6-10'!E83+'по 0,4'!E80</f>
        <v>5</v>
      </c>
      <c r="F84" s="31">
        <f>'по 6-10'!F83+'по 0,4'!F80</f>
        <v>1</v>
      </c>
      <c r="G84" s="31">
        <f>'по 6-10'!G83+'по 0,4'!G80</f>
        <v>5</v>
      </c>
      <c r="H84" s="24">
        <v>0</v>
      </c>
      <c r="I84" s="24">
        <v>0</v>
      </c>
      <c r="J84" s="31">
        <f>'по 6-10'!J83+'по 0,4'!J80</f>
        <v>0</v>
      </c>
      <c r="K84" s="31">
        <f>'по 6-10'!K83+'по 0,4'!K80</f>
        <v>0</v>
      </c>
      <c r="L84" s="8">
        <v>0</v>
      </c>
      <c r="M84" s="8">
        <v>0</v>
      </c>
      <c r="N84" s="8">
        <v>0</v>
      </c>
      <c r="O84" s="8">
        <v>0</v>
      </c>
      <c r="P84" s="8">
        <v>0</v>
      </c>
      <c r="Q84" s="8">
        <v>0</v>
      </c>
    </row>
    <row r="85" spans="1:17" ht="12.75" customHeight="1" x14ac:dyDescent="0.25">
      <c r="A85" s="18"/>
      <c r="B85" s="18"/>
      <c r="C85" s="19" t="s">
        <v>79</v>
      </c>
      <c r="D85" s="31">
        <f>'по 6-10'!D84+'по 0,4'!D81</f>
        <v>4</v>
      </c>
      <c r="E85" s="31">
        <f>'по 6-10'!E84+'по 0,4'!E81</f>
        <v>74</v>
      </c>
      <c r="F85" s="31">
        <f>'по 6-10'!F84+'по 0,4'!F81</f>
        <v>1</v>
      </c>
      <c r="G85" s="31">
        <f>'по 6-10'!G84+'по 0,4'!G81</f>
        <v>14</v>
      </c>
      <c r="H85" s="24">
        <v>0</v>
      </c>
      <c r="I85" s="24">
        <v>0</v>
      </c>
      <c r="J85" s="31">
        <f>'по 6-10'!J84+'по 0,4'!J81</f>
        <v>0</v>
      </c>
      <c r="K85" s="31">
        <f>'по 6-10'!K84+'по 0,4'!K81</f>
        <v>0</v>
      </c>
      <c r="L85" s="8">
        <v>0</v>
      </c>
      <c r="M85" s="8">
        <v>0</v>
      </c>
      <c r="N85" s="8">
        <v>0</v>
      </c>
      <c r="O85" s="8">
        <v>0</v>
      </c>
      <c r="P85" s="8">
        <v>0</v>
      </c>
      <c r="Q85" s="8">
        <v>0</v>
      </c>
    </row>
    <row r="86" spans="1:17" ht="12.75" customHeight="1" x14ac:dyDescent="0.25">
      <c r="A86" s="18"/>
      <c r="B86" s="18"/>
      <c r="C86" s="19" t="s">
        <v>80</v>
      </c>
      <c r="D86" s="31">
        <f>'по 6-10'!D85+'по 0,4'!D82</f>
        <v>21</v>
      </c>
      <c r="E86" s="31">
        <f>'по 6-10'!E85+'по 0,4'!E82</f>
        <v>419</v>
      </c>
      <c r="F86" s="31">
        <f>'по 6-10'!F85+'по 0,4'!F82</f>
        <v>7</v>
      </c>
      <c r="G86" s="31">
        <f>'по 6-10'!G85+'по 0,4'!G82</f>
        <v>120</v>
      </c>
      <c r="H86" s="24">
        <v>0</v>
      </c>
      <c r="I86" s="24">
        <v>0</v>
      </c>
      <c r="J86" s="31">
        <f>'по 6-10'!J85+'по 0,4'!J82</f>
        <v>0</v>
      </c>
      <c r="K86" s="31">
        <f>'по 6-10'!K85+'по 0,4'!K82</f>
        <v>0</v>
      </c>
      <c r="L86" s="8">
        <v>0</v>
      </c>
      <c r="M86" s="8">
        <v>0</v>
      </c>
      <c r="N86" s="8">
        <v>0</v>
      </c>
      <c r="O86" s="8">
        <v>0</v>
      </c>
      <c r="P86" s="8">
        <v>0</v>
      </c>
      <c r="Q86" s="8">
        <v>0</v>
      </c>
    </row>
    <row r="87" spans="1:17" ht="12.75" customHeight="1" x14ac:dyDescent="0.25">
      <c r="A87" s="18"/>
      <c r="B87" s="18"/>
      <c r="C87" s="19" t="s">
        <v>81</v>
      </c>
      <c r="D87" s="31">
        <f>'по 6-10'!D86+'по 0,4'!D83</f>
        <v>2</v>
      </c>
      <c r="E87" s="31">
        <f>'по 6-10'!E86+'по 0,4'!E83</f>
        <v>20</v>
      </c>
      <c r="F87" s="31">
        <f>'по 6-10'!F86+'по 0,4'!F83</f>
        <v>2</v>
      </c>
      <c r="G87" s="31">
        <f>'по 6-10'!G86+'по 0,4'!G83</f>
        <v>20</v>
      </c>
      <c r="H87" s="24">
        <v>0</v>
      </c>
      <c r="I87" s="24">
        <v>0</v>
      </c>
      <c r="J87" s="31">
        <f>'по 6-10'!J86+'по 0,4'!J83</f>
        <v>0</v>
      </c>
      <c r="K87" s="31">
        <f>'по 6-10'!K86+'по 0,4'!K83</f>
        <v>0</v>
      </c>
      <c r="L87" s="8">
        <v>0</v>
      </c>
      <c r="M87" s="8">
        <v>0</v>
      </c>
      <c r="N87" s="8">
        <v>0</v>
      </c>
      <c r="O87" s="8">
        <v>0</v>
      </c>
      <c r="P87" s="8">
        <v>0</v>
      </c>
      <c r="Q87" s="8">
        <v>0</v>
      </c>
    </row>
    <row r="88" spans="1:17" ht="12.75" customHeight="1" x14ac:dyDescent="0.25">
      <c r="A88" s="18"/>
      <c r="B88" s="18"/>
      <c r="C88" s="19" t="s">
        <v>82</v>
      </c>
      <c r="D88" s="31">
        <f>'по 6-10'!D87+'по 0,4'!D84</f>
        <v>7</v>
      </c>
      <c r="E88" s="31">
        <f>'по 6-10'!E87+'по 0,4'!E84</f>
        <v>35</v>
      </c>
      <c r="F88" s="31">
        <f>'по 6-10'!F87+'по 0,4'!F84</f>
        <v>1</v>
      </c>
      <c r="G88" s="31">
        <f>'по 6-10'!G87+'по 0,4'!G84</f>
        <v>5</v>
      </c>
      <c r="H88" s="24">
        <v>0</v>
      </c>
      <c r="I88" s="24">
        <v>0</v>
      </c>
      <c r="J88" s="31">
        <f>'по 6-10'!J87+'по 0,4'!J84</f>
        <v>0</v>
      </c>
      <c r="K88" s="31">
        <f>'по 6-10'!K87+'по 0,4'!K84</f>
        <v>0</v>
      </c>
      <c r="L88" s="8">
        <v>0</v>
      </c>
      <c r="M88" s="8">
        <v>0</v>
      </c>
      <c r="N88" s="8">
        <v>0</v>
      </c>
      <c r="O88" s="8">
        <v>0</v>
      </c>
      <c r="P88" s="8">
        <v>0</v>
      </c>
      <c r="Q88" s="8">
        <v>0</v>
      </c>
    </row>
    <row r="89" spans="1:17" ht="12.75" customHeight="1" x14ac:dyDescent="0.25">
      <c r="A89" s="18"/>
      <c r="B89" s="18"/>
      <c r="C89" s="19" t="s">
        <v>83</v>
      </c>
      <c r="D89" s="31">
        <f>'по 6-10'!D88+'по 0,4'!D85</f>
        <v>1</v>
      </c>
      <c r="E89" s="31">
        <f>'по 6-10'!E88+'по 0,4'!E85</f>
        <v>29.7</v>
      </c>
      <c r="F89" s="31">
        <f>'по 6-10'!F88+'по 0,4'!F85</f>
        <v>1</v>
      </c>
      <c r="G89" s="31">
        <f>'по 6-10'!G88+'по 0,4'!G85</f>
        <v>29.7</v>
      </c>
      <c r="H89" s="24">
        <v>0</v>
      </c>
      <c r="I89" s="24">
        <v>0</v>
      </c>
      <c r="J89" s="31">
        <f>'по 6-10'!J88+'по 0,4'!J85</f>
        <v>0</v>
      </c>
      <c r="K89" s="31">
        <f>'по 6-10'!K88+'по 0,4'!K85</f>
        <v>0</v>
      </c>
      <c r="L89" s="8">
        <v>0</v>
      </c>
      <c r="M89" s="8">
        <v>0</v>
      </c>
      <c r="N89" s="8">
        <v>0</v>
      </c>
      <c r="O89" s="8">
        <v>0</v>
      </c>
      <c r="P89" s="8">
        <v>0</v>
      </c>
      <c r="Q89" s="8">
        <v>0</v>
      </c>
    </row>
    <row r="90" spans="1:17" ht="12.75" customHeight="1" x14ac:dyDescent="0.25">
      <c r="A90" s="18"/>
      <c r="B90" s="18"/>
      <c r="C90" s="19" t="s">
        <v>84</v>
      </c>
      <c r="D90" s="31">
        <f>'по 6-10'!D89+'по 0,4'!D86</f>
        <v>1</v>
      </c>
      <c r="E90" s="31">
        <f>'по 6-10'!E89+'по 0,4'!E86</f>
        <v>30</v>
      </c>
      <c r="F90" s="31">
        <f>'по 6-10'!F89+'по 0,4'!F86</f>
        <v>0</v>
      </c>
      <c r="G90" s="31">
        <f>'по 6-10'!G89+'по 0,4'!G86</f>
        <v>0</v>
      </c>
      <c r="H90" s="24">
        <v>0</v>
      </c>
      <c r="I90" s="24">
        <v>0</v>
      </c>
      <c r="J90" s="31">
        <f>'по 6-10'!J89+'по 0,4'!J86</f>
        <v>0</v>
      </c>
      <c r="K90" s="31">
        <f>'по 6-10'!K89+'по 0,4'!K86</f>
        <v>0</v>
      </c>
      <c r="L90" s="8">
        <v>0</v>
      </c>
      <c r="M90" s="8">
        <v>0</v>
      </c>
      <c r="N90" s="8">
        <v>0</v>
      </c>
      <c r="O90" s="8">
        <v>0</v>
      </c>
      <c r="P90" s="8">
        <v>0</v>
      </c>
      <c r="Q90" s="8">
        <v>0</v>
      </c>
    </row>
    <row r="91" spans="1:17" ht="12.75" customHeight="1" x14ac:dyDescent="0.2">
      <c r="A91" s="18"/>
      <c r="B91" s="18"/>
      <c r="C91" s="20" t="s">
        <v>30</v>
      </c>
      <c r="D91" s="29">
        <f>D80+D81+D82+D83+D84+D85+D86+D87+D88+D89+D90</f>
        <v>42</v>
      </c>
      <c r="E91" s="29">
        <f t="shared" ref="E91:Q91" si="6">E80+E81+E82+E83+E84+E85+E86+E87+E88+E89+E90</f>
        <v>664.7</v>
      </c>
      <c r="F91" s="29">
        <f t="shared" si="6"/>
        <v>15</v>
      </c>
      <c r="G91" s="29">
        <f t="shared" si="6"/>
        <v>223.7</v>
      </c>
      <c r="H91" s="29">
        <f t="shared" si="6"/>
        <v>1</v>
      </c>
      <c r="I91" s="29">
        <f t="shared" si="6"/>
        <v>5</v>
      </c>
      <c r="J91" s="29">
        <f t="shared" si="6"/>
        <v>2</v>
      </c>
      <c r="K91" s="29">
        <f t="shared" si="6"/>
        <v>30</v>
      </c>
      <c r="L91" s="8">
        <f t="shared" si="6"/>
        <v>0</v>
      </c>
      <c r="M91" s="8">
        <f t="shared" si="6"/>
        <v>0</v>
      </c>
      <c r="N91" s="8">
        <f t="shared" si="6"/>
        <v>0</v>
      </c>
      <c r="O91" s="8">
        <f t="shared" si="6"/>
        <v>0</v>
      </c>
      <c r="P91" s="8">
        <f t="shared" si="6"/>
        <v>0</v>
      </c>
      <c r="Q91" s="8">
        <f t="shared" si="6"/>
        <v>0</v>
      </c>
    </row>
    <row r="92" spans="1:17" ht="21" customHeight="1" x14ac:dyDescent="0.25">
      <c r="A92" s="18"/>
      <c r="B92" s="18"/>
      <c r="C92" s="142" t="s">
        <v>85</v>
      </c>
      <c r="D92" s="142"/>
      <c r="E92" s="29"/>
      <c r="F92" s="29"/>
      <c r="G92" s="29"/>
      <c r="H92" s="29"/>
      <c r="I92" s="29"/>
      <c r="J92" s="29"/>
      <c r="K92" s="29"/>
      <c r="L92" s="8"/>
      <c r="M92" s="8"/>
      <c r="N92" s="8"/>
      <c r="O92" s="8"/>
      <c r="P92" s="8"/>
      <c r="Q92" s="8"/>
    </row>
    <row r="93" spans="1:17" ht="12.75" customHeight="1" x14ac:dyDescent="0.25">
      <c r="A93" s="18"/>
      <c r="B93" s="18"/>
      <c r="C93" s="19" t="s">
        <v>86</v>
      </c>
      <c r="D93" s="31">
        <f>'по 6-10'!D92+'по 0,4'!D89</f>
        <v>1</v>
      </c>
      <c r="E93" s="31">
        <f>'по 6-10'!E92+'по 0,4'!E89</f>
        <v>40</v>
      </c>
      <c r="F93" s="31">
        <f>'по 6-10'!F92+'по 0,4'!F89</f>
        <v>0</v>
      </c>
      <c r="G93" s="31">
        <f>'по 6-10'!G92+'по 0,4'!G89</f>
        <v>0</v>
      </c>
      <c r="H93" s="24">
        <v>1</v>
      </c>
      <c r="I93" s="24">
        <v>15</v>
      </c>
      <c r="J93" s="31">
        <f>'по 6-10'!J92+'по 0,4'!J89</f>
        <v>0</v>
      </c>
      <c r="K93" s="31">
        <f>'по 6-10'!K92+'по 0,4'!K89</f>
        <v>0</v>
      </c>
      <c r="L93" s="8">
        <v>0</v>
      </c>
      <c r="M93" s="8">
        <v>0</v>
      </c>
      <c r="N93" s="8">
        <v>0</v>
      </c>
      <c r="O93" s="8">
        <v>0</v>
      </c>
      <c r="P93" s="8">
        <v>0</v>
      </c>
      <c r="Q93" s="8">
        <v>0</v>
      </c>
    </row>
    <row r="94" spans="1:17" ht="12.75" customHeight="1" x14ac:dyDescent="0.25">
      <c r="A94" s="18"/>
      <c r="B94" s="18"/>
      <c r="C94" s="19" t="s">
        <v>87</v>
      </c>
      <c r="D94" s="31">
        <f>'по 6-10'!D93+'по 0,4'!D90</f>
        <v>16</v>
      </c>
      <c r="E94" s="31">
        <f>'по 6-10'!E93+'по 0,4'!E90</f>
        <v>236</v>
      </c>
      <c r="F94" s="31">
        <f>'по 6-10'!F93+'по 0,4'!F90</f>
        <v>11</v>
      </c>
      <c r="G94" s="31">
        <f>'по 6-10'!G93+'по 0,4'!G90</f>
        <v>108</v>
      </c>
      <c r="H94" s="24">
        <v>0</v>
      </c>
      <c r="I94" s="24">
        <v>0</v>
      </c>
      <c r="J94" s="31">
        <f>'по 6-10'!J93+'по 0,4'!J90</f>
        <v>0</v>
      </c>
      <c r="K94" s="31">
        <f>'по 6-10'!K93+'по 0,4'!K90</f>
        <v>0</v>
      </c>
      <c r="L94" s="8">
        <v>0</v>
      </c>
      <c r="M94" s="8">
        <v>0</v>
      </c>
      <c r="N94" s="8">
        <v>0</v>
      </c>
      <c r="O94" s="8">
        <v>0</v>
      </c>
      <c r="P94" s="8">
        <v>0</v>
      </c>
      <c r="Q94" s="8">
        <v>0</v>
      </c>
    </row>
    <row r="95" spans="1:17" ht="12.75" customHeight="1" x14ac:dyDescent="0.25">
      <c r="A95" s="18"/>
      <c r="B95" s="18"/>
      <c r="C95" s="19" t="s">
        <v>88</v>
      </c>
      <c r="D95" s="31">
        <f>'по 6-10'!D94+'по 0,4'!D91</f>
        <v>1</v>
      </c>
      <c r="E95" s="31">
        <f>'по 6-10'!E94+'по 0,4'!E91</f>
        <v>10</v>
      </c>
      <c r="F95" s="31">
        <f>'по 6-10'!F94+'по 0,4'!F91</f>
        <v>0</v>
      </c>
      <c r="G95" s="31">
        <f>'по 6-10'!G94+'по 0,4'!G91</f>
        <v>0</v>
      </c>
      <c r="H95" s="24">
        <v>0</v>
      </c>
      <c r="I95" s="24">
        <v>0</v>
      </c>
      <c r="J95" s="31">
        <f>'по 6-10'!J94+'по 0,4'!J91</f>
        <v>0</v>
      </c>
      <c r="K95" s="31">
        <f>'по 6-10'!K94+'по 0,4'!K91</f>
        <v>0</v>
      </c>
      <c r="L95" s="8">
        <v>0</v>
      </c>
      <c r="M95" s="8">
        <v>0</v>
      </c>
      <c r="N95" s="8">
        <v>0</v>
      </c>
      <c r="O95" s="8">
        <v>0</v>
      </c>
      <c r="P95" s="8">
        <v>0</v>
      </c>
      <c r="Q95" s="8">
        <v>0</v>
      </c>
    </row>
    <row r="96" spans="1:17" ht="12.75" customHeight="1" x14ac:dyDescent="0.25">
      <c r="A96" s="18"/>
      <c r="B96" s="18"/>
      <c r="C96" s="19" t="s">
        <v>72</v>
      </c>
      <c r="D96" s="31">
        <f>'по 6-10'!D95+'по 0,4'!D92</f>
        <v>0</v>
      </c>
      <c r="E96" s="31">
        <f>'по 6-10'!E95+'по 0,4'!E92</f>
        <v>0</v>
      </c>
      <c r="F96" s="31">
        <f>'по 6-10'!F95+'по 0,4'!F92</f>
        <v>0</v>
      </c>
      <c r="G96" s="31">
        <f>'по 6-10'!G95+'по 0,4'!G92</f>
        <v>0</v>
      </c>
      <c r="H96" s="24">
        <v>0</v>
      </c>
      <c r="I96" s="24">
        <v>0</v>
      </c>
      <c r="J96" s="31">
        <f>'по 6-10'!J95+'по 0,4'!J92</f>
        <v>0</v>
      </c>
      <c r="K96" s="31">
        <f>'по 6-10'!K95+'по 0,4'!K92</f>
        <v>0</v>
      </c>
      <c r="L96" s="8">
        <v>0</v>
      </c>
      <c r="M96" s="8">
        <v>0</v>
      </c>
      <c r="N96" s="8">
        <v>0</v>
      </c>
      <c r="O96" s="8">
        <v>0</v>
      </c>
      <c r="P96" s="8">
        <v>0</v>
      </c>
      <c r="Q96" s="8">
        <v>0</v>
      </c>
    </row>
    <row r="97" spans="1:17" ht="12.75" customHeight="1" x14ac:dyDescent="0.25">
      <c r="A97" s="18"/>
      <c r="B97" s="18"/>
      <c r="C97" s="19" t="s">
        <v>89</v>
      </c>
      <c r="D97" s="31">
        <f>'по 6-10'!D96+'по 0,4'!D93</f>
        <v>1</v>
      </c>
      <c r="E97" s="31">
        <f>'по 6-10'!E96+'по 0,4'!E93</f>
        <v>350</v>
      </c>
      <c r="F97" s="31">
        <f>'по 6-10'!F96+'по 0,4'!F93</f>
        <v>1</v>
      </c>
      <c r="G97" s="31">
        <f>'по 6-10'!G96+'по 0,4'!G93</f>
        <v>350</v>
      </c>
      <c r="H97" s="24">
        <v>0</v>
      </c>
      <c r="I97" s="24">
        <v>0</v>
      </c>
      <c r="J97" s="31">
        <f>'по 6-10'!J96+'по 0,4'!J93</f>
        <v>0</v>
      </c>
      <c r="K97" s="31">
        <f>'по 6-10'!K96+'по 0,4'!K93</f>
        <v>0</v>
      </c>
      <c r="L97" s="8">
        <v>0</v>
      </c>
      <c r="M97" s="8">
        <v>0</v>
      </c>
      <c r="N97" s="8">
        <v>0</v>
      </c>
      <c r="O97" s="8">
        <v>0</v>
      </c>
      <c r="P97" s="8">
        <v>0</v>
      </c>
      <c r="Q97" s="8">
        <v>0</v>
      </c>
    </row>
    <row r="98" spans="1:17" ht="12.75" customHeight="1" x14ac:dyDescent="0.25">
      <c r="A98" s="18"/>
      <c r="B98" s="18"/>
      <c r="C98" s="19" t="s">
        <v>90</v>
      </c>
      <c r="D98" s="31">
        <f>'по 6-10'!D97+'по 0,4'!D94</f>
        <v>1</v>
      </c>
      <c r="E98" s="31">
        <f>'по 6-10'!E97+'по 0,4'!E94</f>
        <v>5</v>
      </c>
      <c r="F98" s="31">
        <f>'по 6-10'!F97+'по 0,4'!F94</f>
        <v>1</v>
      </c>
      <c r="G98" s="31">
        <f>'по 6-10'!G97+'по 0,4'!G94</f>
        <v>5</v>
      </c>
      <c r="H98" s="24">
        <v>0</v>
      </c>
      <c r="I98" s="24">
        <v>0</v>
      </c>
      <c r="J98" s="31">
        <f>'по 6-10'!J97+'по 0,4'!J94</f>
        <v>0</v>
      </c>
      <c r="K98" s="31">
        <f>'по 6-10'!K97+'по 0,4'!K94</f>
        <v>0</v>
      </c>
      <c r="L98" s="8">
        <v>0</v>
      </c>
      <c r="M98" s="8">
        <v>0</v>
      </c>
      <c r="N98" s="8">
        <v>0</v>
      </c>
      <c r="O98" s="8">
        <v>0</v>
      </c>
      <c r="P98" s="8">
        <v>0</v>
      </c>
      <c r="Q98" s="8">
        <v>0</v>
      </c>
    </row>
    <row r="99" spans="1:17" ht="12.75" customHeight="1" x14ac:dyDescent="0.25">
      <c r="A99" s="18"/>
      <c r="B99" s="18"/>
      <c r="C99" s="19" t="s">
        <v>91</v>
      </c>
      <c r="D99" s="31">
        <f>'по 6-10'!D98+'по 0,4'!D95</f>
        <v>11</v>
      </c>
      <c r="E99" s="31">
        <f>'по 6-10'!E98+'по 0,4'!E95</f>
        <v>532</v>
      </c>
      <c r="F99" s="31">
        <f>'по 6-10'!F98+'по 0,4'!F95</f>
        <v>4</v>
      </c>
      <c r="G99" s="31">
        <f>'по 6-10'!G98+'по 0,4'!G95</f>
        <v>82</v>
      </c>
      <c r="H99" s="24">
        <v>0</v>
      </c>
      <c r="I99" s="24">
        <v>0</v>
      </c>
      <c r="J99" s="31">
        <f>'по 6-10'!J98+'по 0,4'!J95</f>
        <v>1</v>
      </c>
      <c r="K99" s="31">
        <f>'по 6-10'!K98+'по 0,4'!K95</f>
        <v>60</v>
      </c>
      <c r="L99" s="8">
        <v>0</v>
      </c>
      <c r="M99" s="8">
        <v>0</v>
      </c>
      <c r="N99" s="8">
        <v>0</v>
      </c>
      <c r="O99" s="8">
        <v>0</v>
      </c>
      <c r="P99" s="8">
        <v>0</v>
      </c>
      <c r="Q99" s="8">
        <v>0</v>
      </c>
    </row>
    <row r="100" spans="1:17" ht="12.75" customHeight="1" x14ac:dyDescent="0.25">
      <c r="A100" s="18"/>
      <c r="B100" s="18"/>
      <c r="C100" s="19" t="s">
        <v>92</v>
      </c>
      <c r="D100" s="31">
        <f>'по 6-10'!D99+'по 0,4'!D96</f>
        <v>7</v>
      </c>
      <c r="E100" s="31">
        <f>'по 6-10'!E99+'по 0,4'!E96</f>
        <v>48</v>
      </c>
      <c r="F100" s="31">
        <f>'по 6-10'!F99+'по 0,4'!F96</f>
        <v>3</v>
      </c>
      <c r="G100" s="31">
        <f>'по 6-10'!G99+'по 0,4'!G96</f>
        <v>22</v>
      </c>
      <c r="H100" s="24">
        <v>0</v>
      </c>
      <c r="I100" s="24">
        <v>0</v>
      </c>
      <c r="J100" s="31">
        <f>'по 6-10'!J99+'по 0,4'!J96</f>
        <v>0</v>
      </c>
      <c r="K100" s="31">
        <f>'по 6-10'!K99+'по 0,4'!K96</f>
        <v>0</v>
      </c>
      <c r="L100" s="8">
        <v>0</v>
      </c>
      <c r="M100" s="8">
        <v>0</v>
      </c>
      <c r="N100" s="8">
        <v>0</v>
      </c>
      <c r="O100" s="8">
        <v>0</v>
      </c>
      <c r="P100" s="8">
        <v>0</v>
      </c>
      <c r="Q100" s="8">
        <v>0</v>
      </c>
    </row>
    <row r="101" spans="1:17" ht="12.75" customHeight="1" x14ac:dyDescent="0.25">
      <c r="A101" s="18"/>
      <c r="B101" s="18"/>
      <c r="C101" s="19" t="s">
        <v>93</v>
      </c>
      <c r="D101" s="31">
        <f>'по 6-10'!D100+'по 0,4'!D97</f>
        <v>2</v>
      </c>
      <c r="E101" s="31">
        <f>'по 6-10'!E100+'по 0,4'!E97</f>
        <v>12</v>
      </c>
      <c r="F101" s="31">
        <f>'по 6-10'!F100+'по 0,4'!F97</f>
        <v>0</v>
      </c>
      <c r="G101" s="31">
        <f>'по 6-10'!G100+'по 0,4'!G97</f>
        <v>0</v>
      </c>
      <c r="H101" s="24">
        <v>0</v>
      </c>
      <c r="I101" s="24">
        <v>0</v>
      </c>
      <c r="J101" s="31">
        <f>'по 6-10'!J100+'по 0,4'!J97</f>
        <v>0</v>
      </c>
      <c r="K101" s="31">
        <f>'по 6-10'!K100+'по 0,4'!K97</f>
        <v>0</v>
      </c>
      <c r="L101" s="8">
        <v>0</v>
      </c>
      <c r="M101" s="8">
        <v>0</v>
      </c>
      <c r="N101" s="8">
        <v>0</v>
      </c>
      <c r="O101" s="8">
        <v>0</v>
      </c>
      <c r="P101" s="8">
        <v>0</v>
      </c>
      <c r="Q101" s="8">
        <v>0</v>
      </c>
    </row>
    <row r="102" spans="1:17" ht="12.75" customHeight="1" x14ac:dyDescent="0.2">
      <c r="A102" s="18"/>
      <c r="B102" s="18"/>
      <c r="C102" s="19" t="s">
        <v>30</v>
      </c>
      <c r="D102" s="29">
        <f>D93+D94+D95+D96+D97+D98+D99+D100+D101</f>
        <v>40</v>
      </c>
      <c r="E102" s="29">
        <f t="shared" ref="E102:Q102" si="7">E93+E94+E95+E96+E97+E98+E99+E100+E101</f>
        <v>1233</v>
      </c>
      <c r="F102" s="29">
        <f t="shared" si="7"/>
        <v>20</v>
      </c>
      <c r="G102" s="29">
        <f t="shared" si="7"/>
        <v>567</v>
      </c>
      <c r="H102" s="29">
        <f t="shared" si="7"/>
        <v>1</v>
      </c>
      <c r="I102" s="29">
        <f t="shared" si="7"/>
        <v>15</v>
      </c>
      <c r="J102" s="29">
        <f t="shared" si="7"/>
        <v>1</v>
      </c>
      <c r="K102" s="29">
        <f t="shared" si="7"/>
        <v>60</v>
      </c>
      <c r="L102" s="8">
        <f t="shared" si="7"/>
        <v>0</v>
      </c>
      <c r="M102" s="8">
        <f t="shared" si="7"/>
        <v>0</v>
      </c>
      <c r="N102" s="8">
        <f t="shared" si="7"/>
        <v>0</v>
      </c>
      <c r="O102" s="8">
        <f t="shared" si="7"/>
        <v>0</v>
      </c>
      <c r="P102" s="8">
        <f t="shared" si="7"/>
        <v>0</v>
      </c>
      <c r="Q102" s="8">
        <f t="shared" si="7"/>
        <v>0</v>
      </c>
    </row>
    <row r="103" spans="1:17" ht="21" customHeight="1" x14ac:dyDescent="0.25">
      <c r="A103" s="18"/>
      <c r="B103" s="18"/>
      <c r="C103" s="142" t="s">
        <v>94</v>
      </c>
      <c r="D103" s="142"/>
      <c r="E103" s="29"/>
      <c r="F103" s="29"/>
      <c r="G103" s="29"/>
      <c r="H103" s="29"/>
      <c r="I103" s="29"/>
      <c r="J103" s="29"/>
      <c r="K103" s="29"/>
      <c r="L103" s="8"/>
      <c r="M103" s="8"/>
      <c r="N103" s="8"/>
      <c r="O103" s="8"/>
      <c r="P103" s="8"/>
      <c r="Q103" s="8"/>
    </row>
    <row r="104" spans="1:17" ht="12.75" customHeight="1" x14ac:dyDescent="0.25">
      <c r="A104" s="18"/>
      <c r="B104" s="18"/>
      <c r="C104" s="19" t="s">
        <v>95</v>
      </c>
      <c r="D104" s="31">
        <f>'по 6-10'!D103+'по 0,4'!D100</f>
        <v>0</v>
      </c>
      <c r="E104" s="31">
        <f>'по 6-10'!E103+'по 0,4'!E100</f>
        <v>0</v>
      </c>
      <c r="F104" s="31">
        <f>'по 6-10'!F103+'по 0,4'!F100</f>
        <v>0</v>
      </c>
      <c r="G104" s="31">
        <f>'по 6-10'!G103+'по 0,4'!G100</f>
        <v>0</v>
      </c>
      <c r="H104" s="24">
        <v>1</v>
      </c>
      <c r="I104" s="24">
        <v>15</v>
      </c>
      <c r="J104" s="31">
        <f>'по 6-10'!J103+'по 0,4'!J100</f>
        <v>0</v>
      </c>
      <c r="K104" s="31">
        <f>'по 6-10'!K103+'по 0,4'!K100</f>
        <v>0</v>
      </c>
      <c r="L104" s="8">
        <v>0</v>
      </c>
      <c r="M104" s="8">
        <v>0</v>
      </c>
      <c r="N104" s="8">
        <v>0</v>
      </c>
      <c r="O104" s="8">
        <v>0</v>
      </c>
      <c r="P104" s="8">
        <v>0</v>
      </c>
      <c r="Q104" s="8">
        <v>0</v>
      </c>
    </row>
    <row r="105" spans="1:17" ht="12.75" customHeight="1" x14ac:dyDescent="0.25">
      <c r="A105" s="18"/>
      <c r="B105" s="18"/>
      <c r="C105" s="19" t="s">
        <v>96</v>
      </c>
      <c r="D105" s="31">
        <f>'по 6-10'!D105+'по 0,4'!D101</f>
        <v>52</v>
      </c>
      <c r="E105" s="31">
        <f>'по 6-10'!E105+'по 0,4'!E101</f>
        <v>2978</v>
      </c>
      <c r="F105" s="31">
        <f>'по 6-10'!F105+'по 0,4'!F101</f>
        <v>37</v>
      </c>
      <c r="G105" s="31">
        <f>'по 6-10'!G105+'по 0,4'!G101</f>
        <v>862</v>
      </c>
      <c r="H105" s="24">
        <v>0</v>
      </c>
      <c r="I105" s="24">
        <v>0</v>
      </c>
      <c r="J105" s="31">
        <f>'по 6-10'!J104+'по 0,4'!J101</f>
        <v>1</v>
      </c>
      <c r="K105" s="31">
        <f>'по 6-10'!K104+'по 0,4'!K101</f>
        <v>8</v>
      </c>
      <c r="L105" s="8">
        <v>0</v>
      </c>
      <c r="M105" s="8">
        <v>0</v>
      </c>
      <c r="N105" s="8">
        <v>0</v>
      </c>
      <c r="O105" s="8">
        <v>0</v>
      </c>
      <c r="P105" s="8">
        <v>0</v>
      </c>
      <c r="Q105" s="8">
        <v>0</v>
      </c>
    </row>
    <row r="106" spans="1:17" ht="12.75" customHeight="1" x14ac:dyDescent="0.25">
      <c r="A106" s="18"/>
      <c r="B106" s="18"/>
      <c r="C106" s="19" t="s">
        <v>97</v>
      </c>
      <c r="D106" s="31" t="e">
        <f>'по 6-10'!#REF!+'по 0,4'!D102</f>
        <v>#REF!</v>
      </c>
      <c r="E106" s="31" t="e">
        <f>'по 6-10'!#REF!+'по 0,4'!E102</f>
        <v>#REF!</v>
      </c>
      <c r="F106" s="31" t="e">
        <f>'по 6-10'!#REF!+'по 0,4'!F102</f>
        <v>#REF!</v>
      </c>
      <c r="G106" s="31" t="e">
        <f>'по 6-10'!#REF!+'по 0,4'!G102</f>
        <v>#REF!</v>
      </c>
      <c r="H106" s="24">
        <v>0</v>
      </c>
      <c r="I106" s="24">
        <v>0</v>
      </c>
      <c r="J106" s="31">
        <f>'по 6-10'!J105+'по 0,4'!J102</f>
        <v>0</v>
      </c>
      <c r="K106" s="31">
        <f>'по 6-10'!K105+'по 0,4'!K102</f>
        <v>0</v>
      </c>
      <c r="L106" s="8">
        <v>0</v>
      </c>
      <c r="M106" s="8">
        <v>0</v>
      </c>
      <c r="N106" s="8">
        <v>0</v>
      </c>
      <c r="O106" s="8">
        <v>0</v>
      </c>
      <c r="P106" s="8">
        <v>0</v>
      </c>
      <c r="Q106" s="8">
        <v>0</v>
      </c>
    </row>
    <row r="107" spans="1:17" ht="12.75" customHeight="1" x14ac:dyDescent="0.25">
      <c r="A107" s="18"/>
      <c r="B107" s="18"/>
      <c r="C107" s="19" t="s">
        <v>98</v>
      </c>
      <c r="D107" s="31">
        <f>'по 6-10'!D106+'по 0,4'!D103</f>
        <v>11</v>
      </c>
      <c r="E107" s="31">
        <f>'по 6-10'!E106+'по 0,4'!E103</f>
        <v>200</v>
      </c>
      <c r="F107" s="31">
        <f>'по 6-10'!F106+'по 0,4'!F103</f>
        <v>3</v>
      </c>
      <c r="G107" s="31">
        <f>'по 6-10'!G106+'по 0,4'!G103</f>
        <v>17</v>
      </c>
      <c r="H107" s="24">
        <v>0</v>
      </c>
      <c r="I107" s="24">
        <v>0</v>
      </c>
      <c r="J107" s="31">
        <f>'по 6-10'!J106+'по 0,4'!J103</f>
        <v>0</v>
      </c>
      <c r="K107" s="31">
        <f>'по 6-10'!K106+'по 0,4'!K103</f>
        <v>0</v>
      </c>
      <c r="L107" s="8">
        <v>0</v>
      </c>
      <c r="M107" s="8">
        <v>0</v>
      </c>
      <c r="N107" s="8">
        <v>0</v>
      </c>
      <c r="O107" s="8">
        <v>0</v>
      </c>
      <c r="P107" s="8">
        <v>0</v>
      </c>
      <c r="Q107" s="8">
        <v>0</v>
      </c>
    </row>
    <row r="108" spans="1:17" ht="12.75" customHeight="1" x14ac:dyDescent="0.25">
      <c r="A108" s="18"/>
      <c r="B108" s="18"/>
      <c r="C108" s="19" t="s">
        <v>99</v>
      </c>
      <c r="D108" s="31">
        <f>'по 6-10'!D107+'по 0,4'!D104</f>
        <v>51</v>
      </c>
      <c r="E108" s="31">
        <f>'по 6-10'!E107+'по 0,4'!E104</f>
        <v>696.5</v>
      </c>
      <c r="F108" s="31">
        <f>'по 6-10'!F107+'по 0,4'!F104</f>
        <v>12</v>
      </c>
      <c r="G108" s="31">
        <f>'по 6-10'!G107+'по 0,4'!G104</f>
        <v>423</v>
      </c>
      <c r="H108" s="24">
        <v>0</v>
      </c>
      <c r="I108" s="24">
        <v>0</v>
      </c>
      <c r="J108" s="31">
        <f>'по 6-10'!J107+'по 0,4'!J104</f>
        <v>3</v>
      </c>
      <c r="K108" s="31">
        <f>'по 6-10'!K107+'по 0,4'!K104</f>
        <v>53</v>
      </c>
      <c r="L108" s="8">
        <v>0</v>
      </c>
      <c r="M108" s="8">
        <v>0</v>
      </c>
      <c r="N108" s="8">
        <v>0</v>
      </c>
      <c r="O108" s="8">
        <v>0</v>
      </c>
      <c r="P108" s="8">
        <v>0</v>
      </c>
      <c r="Q108" s="8">
        <v>0</v>
      </c>
    </row>
    <row r="109" spans="1:17" ht="12.75" customHeight="1" x14ac:dyDescent="0.25">
      <c r="A109" s="18"/>
      <c r="B109" s="18"/>
      <c r="C109" s="19" t="s">
        <v>100</v>
      </c>
      <c r="D109" s="31">
        <f>'по 6-10'!D108+'по 0,4'!D105</f>
        <v>32</v>
      </c>
      <c r="E109" s="31">
        <f>'по 6-10'!E108+'по 0,4'!E105</f>
        <v>1108</v>
      </c>
      <c r="F109" s="31">
        <f>'по 6-10'!F108+'по 0,4'!F105</f>
        <v>15</v>
      </c>
      <c r="G109" s="31">
        <f>'по 6-10'!G108+'по 0,4'!G105</f>
        <v>623</v>
      </c>
      <c r="H109" s="24">
        <v>0</v>
      </c>
      <c r="I109" s="24">
        <v>0</v>
      </c>
      <c r="J109" s="31">
        <f>'по 6-10'!J108+'по 0,4'!J105</f>
        <v>2</v>
      </c>
      <c r="K109" s="31">
        <f>'по 6-10'!K108+'по 0,4'!K105</f>
        <v>85</v>
      </c>
      <c r="L109" s="8">
        <v>0</v>
      </c>
      <c r="M109" s="8">
        <v>0</v>
      </c>
      <c r="N109" s="8">
        <v>0</v>
      </c>
      <c r="O109" s="8">
        <v>0</v>
      </c>
      <c r="P109" s="8">
        <v>0</v>
      </c>
      <c r="Q109" s="8">
        <v>0</v>
      </c>
    </row>
    <row r="110" spans="1:17" ht="12.75" customHeight="1" x14ac:dyDescent="0.25">
      <c r="A110" s="18"/>
      <c r="B110" s="18"/>
      <c r="C110" s="19" t="s">
        <v>101</v>
      </c>
      <c r="D110" s="31">
        <f>'по 6-10'!D109+'по 0,4'!D106</f>
        <v>50</v>
      </c>
      <c r="E110" s="31">
        <f>'по 6-10'!E109+'по 0,4'!E106</f>
        <v>419</v>
      </c>
      <c r="F110" s="31">
        <f>'по 6-10'!F109+'по 0,4'!F106</f>
        <v>34</v>
      </c>
      <c r="G110" s="31">
        <f>'по 6-10'!G109+'по 0,4'!G106</f>
        <v>261</v>
      </c>
      <c r="H110" s="24">
        <v>0</v>
      </c>
      <c r="I110" s="24">
        <v>0</v>
      </c>
      <c r="J110" s="31">
        <f>'по 6-10'!J109+'по 0,4'!J106</f>
        <v>0</v>
      </c>
      <c r="K110" s="31">
        <f>'по 6-10'!K109+'по 0,4'!K106</f>
        <v>0</v>
      </c>
      <c r="L110" s="8">
        <v>0</v>
      </c>
      <c r="M110" s="8">
        <v>0</v>
      </c>
      <c r="N110" s="8">
        <v>0</v>
      </c>
      <c r="O110" s="8">
        <v>0</v>
      </c>
      <c r="P110" s="8">
        <v>0</v>
      </c>
      <c r="Q110" s="8">
        <v>0</v>
      </c>
    </row>
    <row r="111" spans="1:17" ht="12.75" customHeight="1" x14ac:dyDescent="0.25">
      <c r="A111" s="18"/>
      <c r="B111" s="18"/>
      <c r="C111" s="19" t="s">
        <v>102</v>
      </c>
      <c r="D111" s="31">
        <f>'по 6-10'!D110+'по 0,4'!D107</f>
        <v>18</v>
      </c>
      <c r="E111" s="31">
        <f>'по 6-10'!E110+'по 0,4'!E107</f>
        <v>113</v>
      </c>
      <c r="F111" s="31">
        <f>'по 6-10'!F110+'по 0,4'!F107</f>
        <v>10</v>
      </c>
      <c r="G111" s="31">
        <f>'по 6-10'!G110+'по 0,4'!G107</f>
        <v>46</v>
      </c>
      <c r="H111" s="24">
        <v>0</v>
      </c>
      <c r="I111" s="24">
        <v>0</v>
      </c>
      <c r="J111" s="31">
        <f>'по 6-10'!J110+'по 0,4'!J107</f>
        <v>0</v>
      </c>
      <c r="K111" s="31">
        <f>'по 6-10'!K110+'по 0,4'!K107</f>
        <v>0</v>
      </c>
      <c r="L111" s="8">
        <v>0</v>
      </c>
      <c r="M111" s="8">
        <v>0</v>
      </c>
      <c r="N111" s="8">
        <v>0</v>
      </c>
      <c r="O111" s="8">
        <v>0</v>
      </c>
      <c r="P111" s="8">
        <v>0</v>
      </c>
      <c r="Q111" s="8">
        <v>0</v>
      </c>
    </row>
    <row r="112" spans="1:17" ht="12.75" customHeight="1" x14ac:dyDescent="0.25">
      <c r="A112" s="18"/>
      <c r="B112" s="18"/>
      <c r="C112" s="19" t="s">
        <v>103</v>
      </c>
      <c r="D112" s="31">
        <f>'по 6-10'!D111+'по 0,4'!D108</f>
        <v>39</v>
      </c>
      <c r="E112" s="31">
        <f>'по 6-10'!E111+'по 0,4'!E108</f>
        <v>313</v>
      </c>
      <c r="F112" s="31">
        <f>'по 6-10'!F111+'по 0,4'!F108</f>
        <v>26</v>
      </c>
      <c r="G112" s="31">
        <f>'по 6-10'!G111+'по 0,4'!G108</f>
        <v>207</v>
      </c>
      <c r="H112" s="24">
        <v>2</v>
      </c>
      <c r="I112" s="24">
        <v>45</v>
      </c>
      <c r="J112" s="31">
        <f>'по 6-10'!J111+'по 0,4'!J108</f>
        <v>0</v>
      </c>
      <c r="K112" s="31">
        <f>'по 6-10'!K111+'по 0,4'!K108</f>
        <v>0</v>
      </c>
      <c r="L112" s="8">
        <v>0</v>
      </c>
      <c r="M112" s="8">
        <v>0</v>
      </c>
      <c r="N112" s="8">
        <v>0</v>
      </c>
      <c r="O112" s="8">
        <v>0</v>
      </c>
      <c r="P112" s="8">
        <v>0</v>
      </c>
      <c r="Q112" s="8">
        <v>0</v>
      </c>
    </row>
    <row r="113" spans="1:17" ht="12.75" customHeight="1" x14ac:dyDescent="0.25">
      <c r="A113" s="18"/>
      <c r="B113" s="18"/>
      <c r="C113" s="19" t="s">
        <v>104</v>
      </c>
      <c r="D113" s="31">
        <f>'по 6-10'!D112+'по 0,4'!D109</f>
        <v>8</v>
      </c>
      <c r="E113" s="31">
        <f>'по 6-10'!E112+'по 0,4'!E109</f>
        <v>415</v>
      </c>
      <c r="F113" s="31">
        <f>'по 6-10'!F112+'по 0,4'!F109</f>
        <v>3</v>
      </c>
      <c r="G113" s="31">
        <f>'по 6-10'!G112+'по 0,4'!G109</f>
        <v>88</v>
      </c>
      <c r="H113" s="24">
        <v>0</v>
      </c>
      <c r="I113" s="24">
        <v>0</v>
      </c>
      <c r="J113" s="31">
        <f>'по 6-10'!J112+'по 0,4'!J109</f>
        <v>0</v>
      </c>
      <c r="K113" s="31">
        <f>'по 6-10'!K112+'по 0,4'!K109</f>
        <v>0</v>
      </c>
      <c r="L113" s="8">
        <v>0</v>
      </c>
      <c r="M113" s="8">
        <v>0</v>
      </c>
      <c r="N113" s="8">
        <v>0</v>
      </c>
      <c r="O113" s="8">
        <v>0</v>
      </c>
      <c r="P113" s="8">
        <v>0</v>
      </c>
      <c r="Q113" s="8">
        <v>0</v>
      </c>
    </row>
    <row r="114" spans="1:17" ht="12.75" customHeight="1" x14ac:dyDescent="0.25">
      <c r="A114" s="18"/>
      <c r="B114" s="18"/>
      <c r="C114" s="19" t="s">
        <v>105</v>
      </c>
      <c r="D114" s="31">
        <f>'по 6-10'!D113+'по 0,4'!D110</f>
        <v>37</v>
      </c>
      <c r="E114" s="31">
        <f>'по 6-10'!E113+'по 0,4'!E110</f>
        <v>148.5</v>
      </c>
      <c r="F114" s="31">
        <f>'по 6-10'!F113+'по 0,4'!F110</f>
        <v>6</v>
      </c>
      <c r="G114" s="31">
        <f>'по 6-10'!G113+'по 0,4'!G110</f>
        <v>62.5</v>
      </c>
      <c r="H114" s="24">
        <v>0</v>
      </c>
      <c r="I114" s="24">
        <v>0</v>
      </c>
      <c r="J114" s="31">
        <f>'по 6-10'!J113+'по 0,4'!J110</f>
        <v>1</v>
      </c>
      <c r="K114" s="31">
        <f>'по 6-10'!K113+'по 0,4'!K110</f>
        <v>8</v>
      </c>
      <c r="L114" s="8">
        <v>0</v>
      </c>
      <c r="M114" s="8">
        <v>0</v>
      </c>
      <c r="N114" s="8">
        <v>0</v>
      </c>
      <c r="O114" s="8">
        <v>0</v>
      </c>
      <c r="P114" s="8">
        <v>0</v>
      </c>
      <c r="Q114" s="8">
        <v>0</v>
      </c>
    </row>
    <row r="115" spans="1:17" ht="12.75" customHeight="1" x14ac:dyDescent="0.2">
      <c r="A115" s="18"/>
      <c r="B115" s="18"/>
      <c r="C115" s="19" t="s">
        <v>30</v>
      </c>
      <c r="D115" s="29" t="e">
        <f>D104+D105+D106+D107+D108+D109+D110+D111+D112+D113+D114</f>
        <v>#REF!</v>
      </c>
      <c r="E115" s="29" t="e">
        <f t="shared" ref="E115:Q115" si="8">E104+E105+E106+E107+E108+E109+E110+E111+E112+E113+E114</f>
        <v>#REF!</v>
      </c>
      <c r="F115" s="29" t="e">
        <f t="shared" si="8"/>
        <v>#REF!</v>
      </c>
      <c r="G115" s="29" t="e">
        <f t="shared" si="8"/>
        <v>#REF!</v>
      </c>
      <c r="H115" s="29">
        <f t="shared" si="8"/>
        <v>3</v>
      </c>
      <c r="I115" s="29">
        <f t="shared" si="8"/>
        <v>60</v>
      </c>
      <c r="J115" s="29">
        <f t="shared" si="8"/>
        <v>7</v>
      </c>
      <c r="K115" s="29">
        <f t="shared" si="8"/>
        <v>154</v>
      </c>
      <c r="L115" s="8">
        <f t="shared" si="8"/>
        <v>0</v>
      </c>
      <c r="M115" s="8">
        <f t="shared" si="8"/>
        <v>0</v>
      </c>
      <c r="N115" s="8">
        <f t="shared" si="8"/>
        <v>0</v>
      </c>
      <c r="O115" s="8">
        <f t="shared" si="8"/>
        <v>0</v>
      </c>
      <c r="P115" s="8">
        <f t="shared" si="8"/>
        <v>0</v>
      </c>
      <c r="Q115" s="8">
        <f t="shared" si="8"/>
        <v>0</v>
      </c>
    </row>
    <row r="116" spans="1:17" ht="19.5" customHeight="1" x14ac:dyDescent="0.25">
      <c r="A116" s="18"/>
      <c r="B116" s="18"/>
      <c r="C116" s="142" t="s">
        <v>106</v>
      </c>
      <c r="D116" s="142"/>
      <c r="E116" s="29"/>
      <c r="F116" s="29"/>
      <c r="G116" s="29"/>
      <c r="H116" s="29"/>
      <c r="I116" s="29"/>
      <c r="J116" s="29"/>
      <c r="K116" s="29"/>
      <c r="L116" s="8"/>
      <c r="M116" s="8"/>
      <c r="N116" s="8"/>
      <c r="O116" s="8"/>
      <c r="P116" s="8"/>
      <c r="Q116" s="8"/>
    </row>
    <row r="117" spans="1:17" ht="12.75" customHeight="1" x14ac:dyDescent="0.2">
      <c r="A117" s="18"/>
      <c r="B117" s="18"/>
      <c r="C117" s="21" t="s">
        <v>107</v>
      </c>
      <c r="D117" s="31">
        <f>'по 6-10'!D116+'по 0,4'!D113</f>
        <v>1</v>
      </c>
      <c r="E117" s="31">
        <f>'по 6-10'!E116+'по 0,4'!E113</f>
        <v>8</v>
      </c>
      <c r="F117" s="31">
        <f>'по 6-10'!F116+'по 0,4'!F113</f>
        <v>0</v>
      </c>
      <c r="G117" s="31">
        <f>'по 6-10'!G116+'по 0,4'!G113</f>
        <v>0</v>
      </c>
      <c r="H117" s="29">
        <v>0</v>
      </c>
      <c r="I117" s="29">
        <v>0</v>
      </c>
      <c r="J117" s="31">
        <f>'по 6-10'!J116+'по 0,4'!J113</f>
        <v>0</v>
      </c>
      <c r="K117" s="31">
        <f>'по 6-10'!K116+'по 0,4'!K113</f>
        <v>0</v>
      </c>
      <c r="L117" s="8">
        <v>0</v>
      </c>
      <c r="M117" s="8">
        <v>0</v>
      </c>
      <c r="N117" s="8">
        <v>0</v>
      </c>
      <c r="O117" s="8">
        <v>0</v>
      </c>
      <c r="P117" s="8">
        <v>0</v>
      </c>
      <c r="Q117" s="8">
        <v>0</v>
      </c>
    </row>
    <row r="118" spans="1:17" ht="12.75" customHeight="1" x14ac:dyDescent="0.2">
      <c r="A118" s="18"/>
      <c r="B118" s="18"/>
      <c r="C118" s="21" t="s">
        <v>108</v>
      </c>
      <c r="D118" s="31">
        <f>'по 6-10'!D117+'по 0,4'!D114</f>
        <v>16</v>
      </c>
      <c r="E118" s="31">
        <f>'по 6-10'!E117+'по 0,4'!E114</f>
        <v>1128</v>
      </c>
      <c r="F118" s="31">
        <f>'по 6-10'!F117+'по 0,4'!F114</f>
        <v>5</v>
      </c>
      <c r="G118" s="31">
        <f>'по 6-10'!G117+'по 0,4'!G114</f>
        <v>151</v>
      </c>
      <c r="H118" s="29">
        <v>0</v>
      </c>
      <c r="I118" s="29">
        <v>0</v>
      </c>
      <c r="J118" s="31">
        <f>'по 6-10'!J117+'по 0,4'!J114</f>
        <v>0</v>
      </c>
      <c r="K118" s="31">
        <f>'по 6-10'!K117+'по 0,4'!K114</f>
        <v>0</v>
      </c>
      <c r="L118" s="8">
        <v>0</v>
      </c>
      <c r="M118" s="8">
        <v>0</v>
      </c>
      <c r="N118" s="8">
        <v>0</v>
      </c>
      <c r="O118" s="8">
        <v>0</v>
      </c>
      <c r="P118" s="8">
        <v>0</v>
      </c>
      <c r="Q118" s="8">
        <v>0</v>
      </c>
    </row>
    <row r="119" spans="1:17" ht="12.75" customHeight="1" x14ac:dyDescent="0.2">
      <c r="A119" s="18"/>
      <c r="B119" s="18"/>
      <c r="C119" s="21" t="s">
        <v>109</v>
      </c>
      <c r="D119" s="31">
        <f>'по 6-10'!D118+'по 0,4'!D115</f>
        <v>11</v>
      </c>
      <c r="E119" s="31">
        <f>'по 6-10'!E118+'по 0,4'!E115</f>
        <v>1110</v>
      </c>
      <c r="F119" s="31">
        <f>'по 6-10'!F118+'по 0,4'!F115</f>
        <v>5</v>
      </c>
      <c r="G119" s="31">
        <f>'по 6-10'!G118+'по 0,4'!G115</f>
        <v>128</v>
      </c>
      <c r="H119" s="29">
        <v>0</v>
      </c>
      <c r="I119" s="29">
        <v>0</v>
      </c>
      <c r="J119" s="31">
        <f>'по 6-10'!J118+'по 0,4'!J115</f>
        <v>0</v>
      </c>
      <c r="K119" s="31">
        <f>'по 6-10'!K118+'по 0,4'!K115</f>
        <v>0</v>
      </c>
      <c r="L119" s="8">
        <v>0</v>
      </c>
      <c r="M119" s="8">
        <v>0</v>
      </c>
      <c r="N119" s="8">
        <v>0</v>
      </c>
      <c r="O119" s="8">
        <v>0</v>
      </c>
      <c r="P119" s="8">
        <v>0</v>
      </c>
      <c r="Q119" s="8">
        <v>0</v>
      </c>
    </row>
    <row r="120" spans="1:17" ht="12.75" customHeight="1" x14ac:dyDescent="0.2">
      <c r="A120" s="18"/>
      <c r="B120" s="18"/>
      <c r="C120" s="21" t="s">
        <v>110</v>
      </c>
      <c r="D120" s="31">
        <f>'по 6-10'!D119+'по 0,4'!D116</f>
        <v>4</v>
      </c>
      <c r="E120" s="31">
        <f>'по 6-10'!E119+'по 0,4'!E116</f>
        <v>34.5</v>
      </c>
      <c r="F120" s="31">
        <f>'по 6-10'!F119+'по 0,4'!F116</f>
        <v>1</v>
      </c>
      <c r="G120" s="31">
        <f>'по 6-10'!G119+'по 0,4'!G116</f>
        <v>8</v>
      </c>
      <c r="H120" s="29">
        <v>0</v>
      </c>
      <c r="I120" s="29">
        <v>0</v>
      </c>
      <c r="J120" s="31">
        <f>'по 6-10'!J119+'по 0,4'!J116</f>
        <v>0</v>
      </c>
      <c r="K120" s="31">
        <f>'по 6-10'!K119+'по 0,4'!K116</f>
        <v>0</v>
      </c>
      <c r="L120" s="8">
        <v>0</v>
      </c>
      <c r="M120" s="8">
        <v>0</v>
      </c>
      <c r="N120" s="8">
        <v>0</v>
      </c>
      <c r="O120" s="8">
        <v>0</v>
      </c>
      <c r="P120" s="8">
        <v>0</v>
      </c>
      <c r="Q120" s="8">
        <v>0</v>
      </c>
    </row>
    <row r="121" spans="1:17" ht="12.75" customHeight="1" x14ac:dyDescent="0.2">
      <c r="A121" s="18"/>
      <c r="B121" s="18"/>
      <c r="C121" s="21" t="s">
        <v>111</v>
      </c>
      <c r="D121" s="31">
        <f>'по 6-10'!D120+'по 0,4'!D117</f>
        <v>0</v>
      </c>
      <c r="E121" s="31">
        <f>'по 6-10'!E120+'по 0,4'!E117</f>
        <v>0</v>
      </c>
      <c r="F121" s="31">
        <f>'по 6-10'!F120+'по 0,4'!F117</f>
        <v>0</v>
      </c>
      <c r="G121" s="31">
        <f>'по 6-10'!G120+'по 0,4'!G117</f>
        <v>0</v>
      </c>
      <c r="H121" s="29">
        <v>0</v>
      </c>
      <c r="I121" s="29">
        <v>0</v>
      </c>
      <c r="J121" s="31">
        <f>'по 6-10'!J120+'по 0,4'!J117</f>
        <v>0</v>
      </c>
      <c r="K121" s="31">
        <f>'по 6-10'!K120+'по 0,4'!K117</f>
        <v>0</v>
      </c>
      <c r="L121" s="8">
        <v>0</v>
      </c>
      <c r="M121" s="8">
        <v>0</v>
      </c>
      <c r="N121" s="8">
        <v>0</v>
      </c>
      <c r="O121" s="8">
        <v>0</v>
      </c>
      <c r="P121" s="8">
        <v>0</v>
      </c>
      <c r="Q121" s="8">
        <v>0</v>
      </c>
    </row>
    <row r="122" spans="1:17" ht="12.75" customHeight="1" x14ac:dyDescent="0.2">
      <c r="A122" s="18"/>
      <c r="B122" s="18"/>
      <c r="C122" s="21" t="s">
        <v>112</v>
      </c>
      <c r="D122" s="31">
        <f>'по 6-10'!D121+'по 0,4'!D118</f>
        <v>0</v>
      </c>
      <c r="E122" s="31">
        <f>'по 6-10'!E121+'по 0,4'!E118</f>
        <v>0</v>
      </c>
      <c r="F122" s="31">
        <f>'по 6-10'!F121+'по 0,4'!F118</f>
        <v>0</v>
      </c>
      <c r="G122" s="31">
        <f>'по 6-10'!G121+'по 0,4'!G118</f>
        <v>0</v>
      </c>
      <c r="H122" s="29">
        <v>0</v>
      </c>
      <c r="I122" s="29">
        <v>0</v>
      </c>
      <c r="J122" s="31">
        <f>'по 6-10'!J121+'по 0,4'!J118</f>
        <v>0</v>
      </c>
      <c r="K122" s="31">
        <f>'по 6-10'!K121+'по 0,4'!K118</f>
        <v>0</v>
      </c>
      <c r="L122" s="8">
        <v>0</v>
      </c>
      <c r="M122" s="8">
        <v>0</v>
      </c>
      <c r="N122" s="8">
        <v>0</v>
      </c>
      <c r="O122" s="8">
        <v>0</v>
      </c>
      <c r="P122" s="8">
        <v>0</v>
      </c>
      <c r="Q122" s="8">
        <v>0</v>
      </c>
    </row>
    <row r="123" spans="1:17" ht="12.75" customHeight="1" x14ac:dyDescent="0.2">
      <c r="A123" s="18"/>
      <c r="B123" s="18"/>
      <c r="C123" s="21" t="s">
        <v>113</v>
      </c>
      <c r="D123" s="31">
        <f>'по 6-10'!D122+'по 0,4'!D119</f>
        <v>8</v>
      </c>
      <c r="E123" s="31">
        <f>'по 6-10'!E122+'по 0,4'!E119</f>
        <v>45</v>
      </c>
      <c r="F123" s="31">
        <f>'по 6-10'!F122+'по 0,4'!F119</f>
        <v>6</v>
      </c>
      <c r="G123" s="31">
        <f>'по 6-10'!G122+'по 0,4'!G119</f>
        <v>25</v>
      </c>
      <c r="H123" s="29">
        <v>0</v>
      </c>
      <c r="I123" s="29">
        <v>0</v>
      </c>
      <c r="J123" s="31">
        <f>'по 6-10'!J122+'по 0,4'!J119</f>
        <v>0</v>
      </c>
      <c r="K123" s="31">
        <f>'по 6-10'!K122+'по 0,4'!K119</f>
        <v>0</v>
      </c>
      <c r="L123" s="8">
        <v>0</v>
      </c>
      <c r="M123" s="8">
        <v>0</v>
      </c>
      <c r="N123" s="8">
        <v>0</v>
      </c>
      <c r="O123" s="8">
        <v>0</v>
      </c>
      <c r="P123" s="8">
        <v>0</v>
      </c>
      <c r="Q123" s="8">
        <v>0</v>
      </c>
    </row>
    <row r="124" spans="1:17" ht="12.75" customHeight="1" x14ac:dyDescent="0.2">
      <c r="A124" s="18"/>
      <c r="B124" s="18"/>
      <c r="C124" s="21" t="s">
        <v>114</v>
      </c>
      <c r="D124" s="31">
        <f>'по 6-10'!D123+'по 0,4'!D120</f>
        <v>45</v>
      </c>
      <c r="E124" s="31">
        <f>'по 6-10'!E123+'по 0,4'!E120</f>
        <v>134</v>
      </c>
      <c r="F124" s="31">
        <f>'по 6-10'!F123+'по 0,4'!F120</f>
        <v>29</v>
      </c>
      <c r="G124" s="31">
        <f>'по 6-10'!G123+'по 0,4'!G120</f>
        <v>112</v>
      </c>
      <c r="H124" s="29">
        <v>0</v>
      </c>
      <c r="I124" s="29">
        <v>0</v>
      </c>
      <c r="J124" s="31">
        <f>'по 6-10'!J123+'по 0,4'!J120</f>
        <v>2</v>
      </c>
      <c r="K124" s="31">
        <f>'по 6-10'!K123+'по 0,4'!K120</f>
        <v>60</v>
      </c>
      <c r="L124" s="8">
        <v>0</v>
      </c>
      <c r="M124" s="8">
        <v>0</v>
      </c>
      <c r="N124" s="8">
        <v>0</v>
      </c>
      <c r="O124" s="8">
        <v>0</v>
      </c>
      <c r="P124" s="8">
        <v>0</v>
      </c>
      <c r="Q124" s="8">
        <v>0</v>
      </c>
    </row>
    <row r="125" spans="1:17" ht="12.75" customHeight="1" x14ac:dyDescent="0.2">
      <c r="A125" s="18"/>
      <c r="B125" s="18"/>
      <c r="C125" s="21" t="s">
        <v>115</v>
      </c>
      <c r="D125" s="31">
        <f>'по 6-10'!D124+'по 0,4'!D121</f>
        <v>8</v>
      </c>
      <c r="E125" s="31">
        <f>'по 6-10'!E124+'по 0,4'!E121</f>
        <v>222</v>
      </c>
      <c r="F125" s="31">
        <f>'по 6-10'!F124+'по 0,4'!F121</f>
        <v>4</v>
      </c>
      <c r="G125" s="31">
        <f>'по 6-10'!G124+'по 0,4'!G121</f>
        <v>25</v>
      </c>
      <c r="H125" s="29">
        <v>0</v>
      </c>
      <c r="I125" s="29">
        <v>0</v>
      </c>
      <c r="J125" s="31">
        <f>'по 6-10'!J124+'по 0,4'!J121</f>
        <v>0</v>
      </c>
      <c r="K125" s="31">
        <f>'по 6-10'!K124+'по 0,4'!K121</f>
        <v>0</v>
      </c>
      <c r="L125" s="8">
        <v>0</v>
      </c>
      <c r="M125" s="8">
        <v>0</v>
      </c>
      <c r="N125" s="8">
        <v>0</v>
      </c>
      <c r="O125" s="8">
        <v>0</v>
      </c>
      <c r="P125" s="8">
        <v>0</v>
      </c>
      <c r="Q125" s="8">
        <v>0</v>
      </c>
    </row>
    <row r="126" spans="1:17" ht="12.75" customHeight="1" x14ac:dyDescent="0.2">
      <c r="A126" s="18"/>
      <c r="B126" s="18"/>
      <c r="C126" s="21" t="s">
        <v>116</v>
      </c>
      <c r="D126" s="31">
        <f>'по 6-10'!D125+'по 0,4'!D122</f>
        <v>14</v>
      </c>
      <c r="E126" s="31">
        <f>'по 6-10'!E125+'по 0,4'!E122</f>
        <v>68</v>
      </c>
      <c r="F126" s="31">
        <f>'по 6-10'!F125+'по 0,4'!F122</f>
        <v>1</v>
      </c>
      <c r="G126" s="31">
        <f>'по 6-10'!G125+'по 0,4'!G122</f>
        <v>8</v>
      </c>
      <c r="H126" s="29">
        <v>0</v>
      </c>
      <c r="I126" s="29">
        <v>0</v>
      </c>
      <c r="J126" s="31">
        <f>'по 6-10'!J125+'по 0,4'!J122</f>
        <v>0</v>
      </c>
      <c r="K126" s="31">
        <f>'по 6-10'!K125+'по 0,4'!K122</f>
        <v>0</v>
      </c>
      <c r="L126" s="8">
        <v>0</v>
      </c>
      <c r="M126" s="8">
        <v>0</v>
      </c>
      <c r="N126" s="8">
        <v>0</v>
      </c>
      <c r="O126" s="8">
        <v>0</v>
      </c>
      <c r="P126" s="8">
        <v>0</v>
      </c>
      <c r="Q126" s="8">
        <v>0</v>
      </c>
    </row>
    <row r="127" spans="1:17" ht="12.75" customHeight="1" x14ac:dyDescent="0.2">
      <c r="A127" s="18"/>
      <c r="B127" s="18"/>
      <c r="C127" s="22" t="s">
        <v>117</v>
      </c>
      <c r="D127" s="31">
        <f>'по 6-10'!D126+'по 0,4'!D123</f>
        <v>0</v>
      </c>
      <c r="E127" s="31">
        <f>'по 6-10'!E126+'по 0,4'!E123</f>
        <v>0</v>
      </c>
      <c r="F127" s="31">
        <f>'по 6-10'!F126+'по 0,4'!F123</f>
        <v>0</v>
      </c>
      <c r="G127" s="31">
        <f>'по 6-10'!G126+'по 0,4'!G123</f>
        <v>0</v>
      </c>
      <c r="H127" s="29">
        <v>0</v>
      </c>
      <c r="I127" s="29">
        <v>0</v>
      </c>
      <c r="J127" s="31">
        <f>'по 6-10'!J126+'по 0,4'!J123</f>
        <v>0</v>
      </c>
      <c r="K127" s="31">
        <f>'по 6-10'!K126+'по 0,4'!K123</f>
        <v>0</v>
      </c>
      <c r="L127" s="8">
        <v>0</v>
      </c>
      <c r="M127" s="8">
        <v>0</v>
      </c>
      <c r="N127" s="8">
        <v>0</v>
      </c>
      <c r="O127" s="8">
        <v>0</v>
      </c>
      <c r="P127" s="8">
        <v>0</v>
      </c>
      <c r="Q127" s="8">
        <v>0</v>
      </c>
    </row>
    <row r="128" spans="1:17" ht="12.75" customHeight="1" x14ac:dyDescent="0.2">
      <c r="A128" s="18"/>
      <c r="B128" s="18"/>
      <c r="C128" s="21" t="s">
        <v>118</v>
      </c>
      <c r="D128" s="31">
        <f>'по 6-10'!D127+'по 0,4'!D124</f>
        <v>10</v>
      </c>
      <c r="E128" s="31">
        <f>'по 6-10'!E127+'по 0,4'!E124</f>
        <v>28</v>
      </c>
      <c r="F128" s="31">
        <f>'по 6-10'!F127+'по 0,4'!F124</f>
        <v>10</v>
      </c>
      <c r="G128" s="31">
        <f>'по 6-10'!G127+'по 0,4'!G124</f>
        <v>28</v>
      </c>
      <c r="H128" s="29">
        <v>0</v>
      </c>
      <c r="I128" s="29">
        <v>0</v>
      </c>
      <c r="J128" s="31">
        <f>'по 6-10'!J127+'по 0,4'!J124</f>
        <v>0</v>
      </c>
      <c r="K128" s="31">
        <f>'по 6-10'!K127+'по 0,4'!K124</f>
        <v>0</v>
      </c>
      <c r="L128" s="8">
        <v>0</v>
      </c>
      <c r="M128" s="8">
        <v>0</v>
      </c>
      <c r="N128" s="8">
        <v>0</v>
      </c>
      <c r="O128" s="8">
        <v>0</v>
      </c>
      <c r="P128" s="8">
        <v>0</v>
      </c>
      <c r="Q128" s="8">
        <v>0</v>
      </c>
    </row>
    <row r="129" spans="1:17" ht="12.75" customHeight="1" x14ac:dyDescent="0.2">
      <c r="A129" s="18"/>
      <c r="B129" s="18"/>
      <c r="C129" s="20" t="s">
        <v>30</v>
      </c>
      <c r="D129" s="29">
        <f>D117+D118+D119+D120+D121+D122+D123+D124+D125+D126+D127+D128</f>
        <v>117</v>
      </c>
      <c r="E129" s="29">
        <f t="shared" ref="E129:Q129" si="9">E117+E118+E119+E120+E121+E122+E123+E124+E125+E126+E127+E128</f>
        <v>2777.5</v>
      </c>
      <c r="F129" s="29">
        <f t="shared" si="9"/>
        <v>61</v>
      </c>
      <c r="G129" s="29">
        <f t="shared" si="9"/>
        <v>485</v>
      </c>
      <c r="H129" s="29">
        <f t="shared" si="9"/>
        <v>0</v>
      </c>
      <c r="I129" s="29">
        <f t="shared" si="9"/>
        <v>0</v>
      </c>
      <c r="J129" s="29">
        <f t="shared" si="9"/>
        <v>2</v>
      </c>
      <c r="K129" s="29">
        <f t="shared" si="9"/>
        <v>60</v>
      </c>
      <c r="L129" s="8">
        <f t="shared" si="9"/>
        <v>0</v>
      </c>
      <c r="M129" s="8">
        <f t="shared" si="9"/>
        <v>0</v>
      </c>
      <c r="N129" s="8">
        <f t="shared" si="9"/>
        <v>0</v>
      </c>
      <c r="O129" s="8">
        <f t="shared" si="9"/>
        <v>0</v>
      </c>
      <c r="P129" s="8">
        <f t="shared" si="9"/>
        <v>0</v>
      </c>
      <c r="Q129" s="8">
        <f t="shared" si="9"/>
        <v>0</v>
      </c>
    </row>
    <row r="130" spans="1:17" ht="25.5" customHeight="1" x14ac:dyDescent="0.2">
      <c r="A130" s="14"/>
      <c r="B130" s="15"/>
      <c r="C130" s="23" t="s">
        <v>119</v>
      </c>
      <c r="D130" s="36" t="e">
        <f>D30+D38+D52+D63+D70+D78+D91+D102+D115+D129</f>
        <v>#REF!</v>
      </c>
      <c r="E130" s="36" t="e">
        <f t="shared" ref="E130:Q130" si="10">E30+E38+E52+E63+E70+E78+E91+E102+E115+E129</f>
        <v>#REF!</v>
      </c>
      <c r="F130" s="36" t="e">
        <f t="shared" si="10"/>
        <v>#REF!</v>
      </c>
      <c r="G130" s="36" t="e">
        <f t="shared" si="10"/>
        <v>#REF!</v>
      </c>
      <c r="H130" s="36">
        <f t="shared" si="10"/>
        <v>14</v>
      </c>
      <c r="I130" s="36">
        <f t="shared" si="10"/>
        <v>1147.8</v>
      </c>
      <c r="J130" s="36">
        <f t="shared" si="10"/>
        <v>87</v>
      </c>
      <c r="K130" s="36">
        <f t="shared" si="10"/>
        <v>6585</v>
      </c>
      <c r="L130" s="9">
        <f t="shared" si="10"/>
        <v>0</v>
      </c>
      <c r="M130" s="9">
        <f t="shared" si="10"/>
        <v>0</v>
      </c>
      <c r="N130" s="9">
        <f t="shared" si="10"/>
        <v>0</v>
      </c>
      <c r="O130" s="9">
        <f t="shared" si="10"/>
        <v>0</v>
      </c>
      <c r="P130" s="9">
        <f t="shared" si="10"/>
        <v>0</v>
      </c>
      <c r="Q130" s="9">
        <f t="shared" si="10"/>
        <v>0</v>
      </c>
    </row>
    <row r="131" spans="1:17" x14ac:dyDescent="0.2">
      <c r="A131" s="10" t="s">
        <v>10</v>
      </c>
      <c r="B131" s="143" t="s">
        <v>11</v>
      </c>
      <c r="C131" s="144"/>
      <c r="D131" s="37" t="e">
        <f t="shared" ref="D131" si="11">SUM(D130:D130)</f>
        <v>#REF!</v>
      </c>
      <c r="E131" s="38" t="e">
        <f t="shared" ref="E131" si="12">SUM(E130:E130)</f>
        <v>#REF!</v>
      </c>
      <c r="F131" s="37" t="e">
        <f t="shared" ref="F131:Q131" si="13">SUM(F130:F130)</f>
        <v>#REF!</v>
      </c>
      <c r="G131" s="38" t="e">
        <f t="shared" si="13"/>
        <v>#REF!</v>
      </c>
      <c r="H131" s="37">
        <f t="shared" si="13"/>
        <v>14</v>
      </c>
      <c r="I131" s="38">
        <f t="shared" si="13"/>
        <v>1147.8</v>
      </c>
      <c r="J131" s="37">
        <f t="shared" si="13"/>
        <v>87</v>
      </c>
      <c r="K131" s="38">
        <f t="shared" si="13"/>
        <v>6585</v>
      </c>
      <c r="L131" s="11">
        <f t="shared" si="13"/>
        <v>0</v>
      </c>
      <c r="M131" s="12">
        <f t="shared" si="13"/>
        <v>0</v>
      </c>
      <c r="N131" s="11">
        <f t="shared" si="13"/>
        <v>0</v>
      </c>
      <c r="O131" s="12">
        <f t="shared" si="13"/>
        <v>0</v>
      </c>
      <c r="P131" s="11">
        <f t="shared" si="13"/>
        <v>0</v>
      </c>
      <c r="Q131" s="12">
        <f t="shared" si="13"/>
        <v>0</v>
      </c>
    </row>
    <row r="134" spans="1:17" x14ac:dyDescent="0.2">
      <c r="B134" t="s">
        <v>138</v>
      </c>
    </row>
    <row r="135" spans="1:17" x14ac:dyDescent="0.2">
      <c r="I135" s="30" t="s">
        <v>139</v>
      </c>
    </row>
    <row r="136" spans="1:17" ht="22.5" x14ac:dyDescent="0.2">
      <c r="F136" s="35"/>
      <c r="H136" s="39" t="s">
        <v>120</v>
      </c>
      <c r="I136" s="170" t="s">
        <v>121</v>
      </c>
      <c r="J136" s="170"/>
      <c r="K136" s="40">
        <v>15</v>
      </c>
    </row>
    <row r="137" spans="1:17" ht="22.5" x14ac:dyDescent="0.2">
      <c r="H137" s="39" t="s">
        <v>122</v>
      </c>
      <c r="I137" s="170" t="s">
        <v>121</v>
      </c>
      <c r="J137" s="170"/>
      <c r="K137" s="40">
        <v>15</v>
      </c>
    </row>
    <row r="138" spans="1:17" ht="22.5" x14ac:dyDescent="0.2">
      <c r="H138" s="39" t="s">
        <v>123</v>
      </c>
      <c r="I138" s="170" t="s">
        <v>124</v>
      </c>
      <c r="J138" s="170"/>
      <c r="K138" s="40">
        <v>5</v>
      </c>
    </row>
    <row r="139" spans="1:17" ht="22.5" x14ac:dyDescent="0.2">
      <c r="H139" s="41" t="s">
        <v>125</v>
      </c>
      <c r="I139" s="145" t="s">
        <v>126</v>
      </c>
      <c r="J139" s="146"/>
      <c r="K139" s="25">
        <v>50</v>
      </c>
    </row>
    <row r="140" spans="1:17" ht="22.5" customHeight="1" x14ac:dyDescent="0.2">
      <c r="H140" s="41" t="s">
        <v>127</v>
      </c>
      <c r="I140" s="145" t="s">
        <v>126</v>
      </c>
      <c r="J140" s="146"/>
      <c r="K140" s="42">
        <v>158</v>
      </c>
    </row>
    <row r="141" spans="1:17" ht="22.5" x14ac:dyDescent="0.2">
      <c r="H141" s="41" t="s">
        <v>128</v>
      </c>
      <c r="I141" s="145" t="s">
        <v>126</v>
      </c>
      <c r="J141" s="146"/>
      <c r="K141" s="27">
        <v>237</v>
      </c>
    </row>
    <row r="142" spans="1:17" ht="22.5" x14ac:dyDescent="0.2">
      <c r="H142" s="41" t="s">
        <v>129</v>
      </c>
      <c r="I142" s="145" t="s">
        <v>126</v>
      </c>
      <c r="J142" s="146"/>
      <c r="K142" s="27">
        <v>300</v>
      </c>
    </row>
    <row r="143" spans="1:17" ht="33.75" customHeight="1" x14ac:dyDescent="0.2">
      <c r="H143" s="41" t="s">
        <v>130</v>
      </c>
      <c r="I143" s="145" t="s">
        <v>131</v>
      </c>
      <c r="J143" s="146"/>
      <c r="K143" s="27">
        <v>300</v>
      </c>
    </row>
    <row r="144" spans="1:17" ht="22.5" x14ac:dyDescent="0.2">
      <c r="H144" s="43" t="s">
        <v>142</v>
      </c>
      <c r="I144" s="147" t="s">
        <v>141</v>
      </c>
      <c r="J144" s="148"/>
      <c r="K144" s="44">
        <v>6</v>
      </c>
    </row>
    <row r="145" spans="8:11" ht="22.5" x14ac:dyDescent="0.2">
      <c r="H145" s="26" t="s">
        <v>132</v>
      </c>
      <c r="I145" s="45" t="s">
        <v>133</v>
      </c>
      <c r="J145" s="45"/>
      <c r="K145" s="27">
        <v>5.6</v>
      </c>
    </row>
    <row r="146" spans="8:11" ht="22.5" x14ac:dyDescent="0.2">
      <c r="H146" s="26" t="s">
        <v>134</v>
      </c>
      <c r="I146" s="45" t="s">
        <v>133</v>
      </c>
      <c r="J146" s="45"/>
      <c r="K146" s="27">
        <v>5.6</v>
      </c>
    </row>
    <row r="147" spans="8:11" ht="22.5" x14ac:dyDescent="0.2">
      <c r="H147" s="26" t="s">
        <v>135</v>
      </c>
      <c r="I147" s="45" t="s">
        <v>133</v>
      </c>
      <c r="J147" s="45"/>
      <c r="K147" s="27">
        <v>5.6</v>
      </c>
    </row>
    <row r="148" spans="8:11" ht="22.5" x14ac:dyDescent="0.2">
      <c r="H148" s="26" t="s">
        <v>144</v>
      </c>
      <c r="I148" s="169" t="s">
        <v>143</v>
      </c>
      <c r="J148" s="169"/>
      <c r="K148" s="27">
        <v>15</v>
      </c>
    </row>
    <row r="149" spans="8:11" ht="22.5" x14ac:dyDescent="0.2">
      <c r="H149" s="26" t="s">
        <v>145</v>
      </c>
      <c r="I149" s="169" t="s">
        <v>143</v>
      </c>
      <c r="J149" s="169"/>
      <c r="K149" s="27">
        <v>30</v>
      </c>
    </row>
  </sheetData>
  <autoFilter ref="C21:C131"/>
  <customSheetViews>
    <customSheetView guid="{D735A0E3-67D4-4A47-94B7-B543B7FA080E}" scale="85" showAutoFilter="1" state="hidden" topLeftCell="B84">
      <selection activeCell="E109" sqref="E109"/>
      <pageMargins left="0.75" right="0.75" top="1" bottom="1" header="0.5" footer="0.5"/>
      <pageSetup paperSize="9" scale="90" orientation="landscape" r:id="rId1"/>
      <headerFooter alignWithMargins="0"/>
      <autoFilter ref="C21:C131"/>
    </customSheetView>
    <customSheetView guid="{7FDDDD5D-ED8E-47A5-AFBE-0056D605C291}" scale="85" showAutoFilter="1" state="hidden" topLeftCell="B84">
      <selection activeCell="E109" sqref="E109"/>
      <pageMargins left="0.75" right="0.75" top="1" bottom="1" header="0.5" footer="0.5"/>
      <pageSetup paperSize="9" scale="90" orientation="landscape" r:id="rId2"/>
      <headerFooter alignWithMargins="0"/>
      <autoFilter ref="C21:C131"/>
    </customSheetView>
    <customSheetView guid="{A743F9C7-8B89-4E8F-B91F-1FFB859064F2}" scale="85" showAutoFilter="1" state="hidden" topLeftCell="B84">
      <selection activeCell="E109" sqref="E109"/>
      <pageMargins left="0.75" right="0.75" top="1" bottom="1" header="0.5" footer="0.5"/>
      <pageSetup paperSize="9" scale="90" orientation="landscape" r:id="rId3"/>
      <headerFooter alignWithMargins="0"/>
      <autoFilter ref="C21:C131"/>
    </customSheetView>
    <customSheetView guid="{D916705D-5F60-466F-8EBC-00890A40BBF6}" scale="85" showAutoFilter="1" state="hidden" topLeftCell="B84">
      <selection activeCell="E109" sqref="E109"/>
      <pageMargins left="0.75" right="0.75" top="1" bottom="1" header="0.5" footer="0.5"/>
      <pageSetup paperSize="9" scale="90" orientation="landscape" r:id="rId4"/>
      <headerFooter alignWithMargins="0"/>
      <autoFilter ref="C21:C131"/>
    </customSheetView>
    <customSheetView guid="{86462F47-30CD-4D77-8883-003B13E6B20D}" scale="85" showAutoFilter="1" state="hidden" topLeftCell="B84">
      <selection activeCell="E109" sqref="E109"/>
      <pageMargins left="0.75" right="0.75" top="1" bottom="1" header="0.5" footer="0.5"/>
      <pageSetup paperSize="9" scale="90" orientation="landscape" r:id="rId5"/>
      <headerFooter alignWithMargins="0"/>
      <autoFilter ref="C21:C131"/>
    </customSheetView>
  </customSheetViews>
  <mergeCells count="47">
    <mergeCell ref="D19:E19"/>
    <mergeCell ref="D20:E20"/>
    <mergeCell ref="C22:D22"/>
    <mergeCell ref="I148:J148"/>
    <mergeCell ref="I149:J149"/>
    <mergeCell ref="C31:D31"/>
    <mergeCell ref="C39:D39"/>
    <mergeCell ref="C53:D53"/>
    <mergeCell ref="C64:D64"/>
    <mergeCell ref="C71:D71"/>
    <mergeCell ref="I136:J136"/>
    <mergeCell ref="I137:J137"/>
    <mergeCell ref="I138:J138"/>
    <mergeCell ref="C79:D79"/>
    <mergeCell ref="C92:D92"/>
    <mergeCell ref="C103:D103"/>
    <mergeCell ref="N19:O19"/>
    <mergeCell ref="P19:Q19"/>
    <mergeCell ref="F20:G20"/>
    <mergeCell ref="H20:I20"/>
    <mergeCell ref="J20:K20"/>
    <mergeCell ref="L20:M20"/>
    <mergeCell ref="N20:O20"/>
    <mergeCell ref="P20:Q20"/>
    <mergeCell ref="F19:G19"/>
    <mergeCell ref="H19:I19"/>
    <mergeCell ref="J19:K19"/>
    <mergeCell ref="L19:M19"/>
    <mergeCell ref="B14:M14"/>
    <mergeCell ref="B10:M10"/>
    <mergeCell ref="B11:M11"/>
    <mergeCell ref="B13:M13"/>
    <mergeCell ref="B15:M15"/>
    <mergeCell ref="I7:L7"/>
    <mergeCell ref="I1:L1"/>
    <mergeCell ref="I2:L2"/>
    <mergeCell ref="I3:L3"/>
    <mergeCell ref="I5:L5"/>
    <mergeCell ref="I6:L6"/>
    <mergeCell ref="C116:D116"/>
    <mergeCell ref="B131:C131"/>
    <mergeCell ref="I143:J143"/>
    <mergeCell ref="I144:J144"/>
    <mergeCell ref="I139:J139"/>
    <mergeCell ref="I140:J140"/>
    <mergeCell ref="I141:J141"/>
    <mergeCell ref="I142:J142"/>
  </mergeCells>
  <pageMargins left="0.75" right="0.75" top="1" bottom="1" header="0.5" footer="0.5"/>
  <pageSetup paperSize="9" scale="90" orientation="landscape" r:id="rId6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2"/>
  <sheetViews>
    <sheetView topLeftCell="A229" workbookViewId="0">
      <selection activeCell="D244" sqref="D244"/>
    </sheetView>
  </sheetViews>
  <sheetFormatPr defaultRowHeight="12.75" x14ac:dyDescent="0.2"/>
  <cols>
    <col min="1" max="1" width="5.42578125" customWidth="1"/>
    <col min="2" max="2" width="19.85546875" customWidth="1"/>
    <col min="3" max="3" width="26.140625" customWidth="1"/>
    <col min="4" max="4" width="13.28515625" style="30" customWidth="1"/>
    <col min="5" max="5" width="11.5703125" style="30" customWidth="1"/>
    <col min="6" max="6" width="11.140625" style="30" customWidth="1"/>
    <col min="7" max="7" width="11.7109375" style="30" customWidth="1"/>
    <col min="8" max="8" width="12" style="30" customWidth="1"/>
    <col min="9" max="10" width="11.140625" style="30" customWidth="1"/>
    <col min="11" max="11" width="12.85546875" style="30" customWidth="1"/>
    <col min="12" max="12" width="10.85546875" customWidth="1"/>
    <col min="13" max="14" width="11.5703125" customWidth="1"/>
    <col min="15" max="15" width="12" customWidth="1"/>
    <col min="16" max="16" width="13" customWidth="1"/>
    <col min="17" max="17" width="12.7109375" customWidth="1"/>
  </cols>
  <sheetData>
    <row r="1" spans="2:15" ht="15.75" x14ac:dyDescent="0.25">
      <c r="I1" s="85"/>
      <c r="J1" s="85"/>
      <c r="K1" s="85"/>
      <c r="L1" s="85"/>
      <c r="M1" s="17" t="s">
        <v>16</v>
      </c>
      <c r="N1" s="17"/>
    </row>
    <row r="2" spans="2:15" ht="15.75" x14ac:dyDescent="0.25">
      <c r="B2" t="s">
        <v>0</v>
      </c>
      <c r="I2" s="85"/>
      <c r="J2" s="85"/>
      <c r="K2" s="85"/>
      <c r="L2" s="85"/>
      <c r="M2" s="17" t="s">
        <v>12</v>
      </c>
      <c r="N2" s="17"/>
      <c r="O2" s="17"/>
    </row>
    <row r="3" spans="2:15" ht="15.75" x14ac:dyDescent="0.25">
      <c r="I3" s="85"/>
      <c r="J3" s="85"/>
      <c r="K3" s="85"/>
      <c r="L3" s="85"/>
      <c r="M3" s="17" t="s">
        <v>13</v>
      </c>
      <c r="N3" s="17"/>
      <c r="O3" s="17"/>
    </row>
    <row r="4" spans="2:15" ht="15.75" x14ac:dyDescent="0.25">
      <c r="I4" s="32"/>
      <c r="J4" s="32"/>
      <c r="K4" s="32"/>
      <c r="L4" s="85"/>
      <c r="M4" s="17" t="s">
        <v>14</v>
      </c>
      <c r="N4" s="17"/>
      <c r="O4" s="17"/>
    </row>
    <row r="5" spans="2:15" ht="15.75" x14ac:dyDescent="0.25">
      <c r="I5" s="85"/>
      <c r="J5" s="85"/>
      <c r="K5" s="85"/>
      <c r="L5" s="85"/>
      <c r="M5" s="17" t="s">
        <v>15</v>
      </c>
      <c r="N5" s="17"/>
      <c r="O5" s="17"/>
    </row>
    <row r="6" spans="2:15" ht="15.75" x14ac:dyDescent="0.25">
      <c r="I6" s="85"/>
      <c r="J6" s="85"/>
      <c r="K6" s="85"/>
      <c r="L6" s="85"/>
      <c r="O6" s="17"/>
    </row>
    <row r="7" spans="2:15" ht="15.75" x14ac:dyDescent="0.25">
      <c r="I7" s="85"/>
      <c r="J7" s="85"/>
      <c r="K7" s="85"/>
      <c r="L7" s="85"/>
    </row>
    <row r="8" spans="2:15" ht="15.75" x14ac:dyDescent="0.25">
      <c r="I8" s="32"/>
      <c r="J8" s="32"/>
      <c r="K8" s="32"/>
    </row>
    <row r="9" spans="2:15" ht="12.75" customHeight="1" x14ac:dyDescent="0.2"/>
    <row r="10" spans="2:15" ht="12.75" customHeight="1" x14ac:dyDescent="0.25"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</row>
    <row r="11" spans="2:15" ht="15.75" x14ac:dyDescent="0.25">
      <c r="B11" s="83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</row>
    <row r="12" spans="2:15" ht="15.75" x14ac:dyDescent="0.25">
      <c r="B12" s="83"/>
      <c r="C12" s="83"/>
      <c r="D12" s="33"/>
      <c r="E12" s="33"/>
      <c r="F12" s="33"/>
      <c r="G12" s="33"/>
      <c r="H12" s="33"/>
      <c r="I12" s="33"/>
      <c r="J12" s="33"/>
      <c r="K12" s="34"/>
      <c r="L12" s="13"/>
      <c r="M12" s="13"/>
    </row>
    <row r="13" spans="2:15" ht="13.5" thickBot="1" x14ac:dyDescent="0.25">
      <c r="B13" s="84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</row>
    <row r="14" spans="2:15" ht="16.5" thickBot="1" x14ac:dyDescent="0.3">
      <c r="B14" s="117" t="s">
        <v>434</v>
      </c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2"/>
    </row>
    <row r="15" spans="2:15" x14ac:dyDescent="0.2"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</row>
    <row r="16" spans="2:15" x14ac:dyDescent="0.2">
      <c r="B16" s="13"/>
      <c r="C16" s="13"/>
      <c r="D16" s="35"/>
      <c r="E16" s="35"/>
      <c r="F16" s="35"/>
      <c r="G16" s="35"/>
      <c r="H16" s="35"/>
      <c r="I16" s="35"/>
      <c r="J16" s="35"/>
      <c r="K16" s="35"/>
      <c r="L16" s="13"/>
      <c r="M16" s="13"/>
    </row>
    <row r="18" spans="1:17" ht="13.5" thickBot="1" x14ac:dyDescent="0.25"/>
    <row r="19" spans="1:17" ht="127.5" customHeight="1" thickTop="1" thickBot="1" x14ac:dyDescent="0.25">
      <c r="A19" s="2" t="s">
        <v>1</v>
      </c>
      <c r="B19" s="2" t="s">
        <v>2</v>
      </c>
      <c r="C19" s="3" t="s">
        <v>3</v>
      </c>
      <c r="D19" s="66" t="s">
        <v>17</v>
      </c>
      <c r="E19" s="66"/>
      <c r="F19" s="66" t="s">
        <v>4</v>
      </c>
      <c r="G19" s="66"/>
      <c r="H19" s="79" t="s">
        <v>5</v>
      </c>
      <c r="I19" s="80"/>
      <c r="J19" s="79" t="s">
        <v>6</v>
      </c>
      <c r="K19" s="80"/>
      <c r="L19" s="72" t="s">
        <v>18</v>
      </c>
      <c r="M19" s="73"/>
      <c r="N19" s="72" t="s">
        <v>19</v>
      </c>
      <c r="O19" s="73"/>
      <c r="P19" s="72" t="s">
        <v>20</v>
      </c>
      <c r="Q19" s="73"/>
    </row>
    <row r="20" spans="1:17" ht="13.5" thickTop="1" x14ac:dyDescent="0.2">
      <c r="A20" s="4">
        <v>1</v>
      </c>
      <c r="B20" s="5">
        <v>2</v>
      </c>
      <c r="C20" s="6">
        <v>3</v>
      </c>
      <c r="D20" s="67">
        <v>4</v>
      </c>
      <c r="E20" s="68"/>
      <c r="F20" s="74">
        <v>5</v>
      </c>
      <c r="G20" s="75"/>
      <c r="H20" s="76">
        <v>6</v>
      </c>
      <c r="I20" s="75"/>
      <c r="J20" s="76">
        <v>7</v>
      </c>
      <c r="K20" s="75"/>
      <c r="L20" s="77">
        <v>8</v>
      </c>
      <c r="M20" s="78"/>
      <c r="N20" s="77">
        <v>9</v>
      </c>
      <c r="O20" s="78"/>
      <c r="P20" s="77">
        <v>10</v>
      </c>
      <c r="Q20" s="78"/>
    </row>
    <row r="21" spans="1:17" ht="12.75" customHeight="1" x14ac:dyDescent="0.2">
      <c r="A21" s="7"/>
      <c r="B21" s="7"/>
      <c r="C21" s="7"/>
      <c r="D21" s="70" t="s">
        <v>7</v>
      </c>
      <c r="E21" s="70" t="s">
        <v>8</v>
      </c>
      <c r="F21" s="70" t="s">
        <v>7</v>
      </c>
      <c r="G21" s="70" t="s">
        <v>8</v>
      </c>
      <c r="H21" s="70" t="s">
        <v>7</v>
      </c>
      <c r="I21" s="70" t="s">
        <v>8</v>
      </c>
      <c r="J21" s="70" t="s">
        <v>7</v>
      </c>
      <c r="K21" s="70" t="s">
        <v>8</v>
      </c>
      <c r="L21" s="8" t="s">
        <v>7</v>
      </c>
      <c r="M21" s="8" t="s">
        <v>9</v>
      </c>
      <c r="N21" s="8" t="s">
        <v>7</v>
      </c>
      <c r="O21" s="8" t="s">
        <v>9</v>
      </c>
      <c r="P21" s="8" t="s">
        <v>7</v>
      </c>
      <c r="Q21" s="8" t="s">
        <v>9</v>
      </c>
    </row>
    <row r="22" spans="1:17" ht="28.5" customHeight="1" x14ac:dyDescent="0.25">
      <c r="A22" s="28" t="s">
        <v>136</v>
      </c>
      <c r="B22" s="28" t="s">
        <v>353</v>
      </c>
      <c r="C22" s="92" t="s">
        <v>146</v>
      </c>
      <c r="D22" s="93"/>
      <c r="E22" s="70"/>
      <c r="F22" s="70"/>
      <c r="G22" s="70"/>
      <c r="H22" s="70"/>
      <c r="I22" s="70"/>
      <c r="J22" s="70"/>
      <c r="K22" s="70"/>
      <c r="L22" s="8"/>
      <c r="M22" s="8"/>
      <c r="N22" s="8"/>
      <c r="O22" s="8"/>
      <c r="P22" s="8"/>
      <c r="Q22" s="8"/>
    </row>
    <row r="23" spans="1:17" ht="12" customHeight="1" x14ac:dyDescent="0.2">
      <c r="A23" s="18"/>
      <c r="B23" s="18"/>
      <c r="C23" s="18" t="s">
        <v>374</v>
      </c>
      <c r="D23" s="31">
        <f>'по 6-10'!D23+'по 0,4'!D20</f>
        <v>70</v>
      </c>
      <c r="E23" s="31">
        <f>'по 6-10'!E23+'по 0,4'!E20</f>
        <v>2740</v>
      </c>
      <c r="F23" s="31">
        <f>'по 6-10'!F23+'по 0,4'!F20</f>
        <v>32</v>
      </c>
      <c r="G23" s="31">
        <f>'по 6-10'!G23+'по 0,4'!G20</f>
        <v>734</v>
      </c>
      <c r="H23" s="31">
        <f>'по 6-10'!H23+'по 0,4'!H20</f>
        <v>0</v>
      </c>
      <c r="I23" s="31">
        <f>'по 6-10'!I23+'по 0,4'!I20</f>
        <v>0</v>
      </c>
      <c r="J23" s="31">
        <f>'по 6-10'!J23+'по 0,4'!J20</f>
        <v>2</v>
      </c>
      <c r="K23" s="31">
        <f>'по 6-10'!K23+'по 0,4'!K20</f>
        <v>255</v>
      </c>
      <c r="L23" s="31">
        <f>'по 6-10'!L23+'по 0,4'!L20</f>
        <v>0</v>
      </c>
      <c r="M23" s="31">
        <f>'по 6-10'!M23+'по 0,4'!M20</f>
        <v>0</v>
      </c>
      <c r="N23" s="31">
        <f>'по 6-10'!N23+'по 0,4'!N20</f>
        <v>0</v>
      </c>
      <c r="O23" s="31">
        <f>'по 6-10'!O23+'по 0,4'!O20</f>
        <v>0</v>
      </c>
      <c r="P23" s="31">
        <f>'по 6-10'!P23+'по 0,4'!P20</f>
        <v>0</v>
      </c>
      <c r="Q23" s="31">
        <f>'по 6-10'!Q23+'по 0,4'!Q20</f>
        <v>0</v>
      </c>
    </row>
    <row r="24" spans="1:17" ht="12" customHeight="1" x14ac:dyDescent="0.2">
      <c r="A24" s="18"/>
      <c r="C24" t="s">
        <v>402</v>
      </c>
      <c r="D24" s="31">
        <f>'по 6-10'!D24+'по 0,4'!D21</f>
        <v>80</v>
      </c>
      <c r="E24" s="31">
        <f>'по 6-10'!E24+'по 0,4'!E21</f>
        <v>5589.4</v>
      </c>
      <c r="F24" s="31">
        <f>'по 6-10'!F24+'по 0,4'!F21</f>
        <v>33</v>
      </c>
      <c r="G24" s="31">
        <f>'по 6-10'!G24+'по 0,4'!G21</f>
        <v>1472</v>
      </c>
      <c r="H24" s="31">
        <f>'по 6-10'!H24+'по 0,4'!H21</f>
        <v>0</v>
      </c>
      <c r="I24" s="31">
        <f>'по 6-10'!I24+'по 0,4'!I21</f>
        <v>0</v>
      </c>
      <c r="J24" s="31">
        <f>'по 6-10'!J24+'по 0,4'!J21</f>
        <v>1</v>
      </c>
      <c r="K24" s="31">
        <f>'по 6-10'!K24+'по 0,4'!K21</f>
        <v>100</v>
      </c>
      <c r="L24" s="31">
        <f>'по 6-10'!L24+'по 0,4'!L21</f>
        <v>0</v>
      </c>
      <c r="M24" s="31">
        <f>'по 6-10'!M24+'по 0,4'!M21</f>
        <v>0</v>
      </c>
      <c r="N24" s="31">
        <f>'по 6-10'!N24+'по 0,4'!N21</f>
        <v>0</v>
      </c>
      <c r="O24" s="31">
        <f>'по 6-10'!O24+'по 0,4'!O21</f>
        <v>0</v>
      </c>
      <c r="P24" s="31">
        <f>'по 6-10'!P24+'по 0,4'!P21</f>
        <v>0</v>
      </c>
      <c r="Q24" s="31">
        <f>'по 6-10'!Q24+'по 0,4'!Q21</f>
        <v>0</v>
      </c>
    </row>
    <row r="25" spans="1:17" ht="11.25" customHeight="1" x14ac:dyDescent="0.2">
      <c r="A25" s="18"/>
      <c r="B25" s="18"/>
      <c r="C25" s="18" t="s">
        <v>382</v>
      </c>
      <c r="D25" s="31">
        <f>'по 6-10'!D25+'по 0,4'!D22</f>
        <v>46</v>
      </c>
      <c r="E25" s="31">
        <f>'по 6-10'!E25+'по 0,4'!E22</f>
        <v>2936</v>
      </c>
      <c r="F25" s="31">
        <f>'по 6-10'!F25+'по 0,4'!F22</f>
        <v>19</v>
      </c>
      <c r="G25" s="31">
        <f>'по 6-10'!G25+'по 0,4'!G22</f>
        <v>1373</v>
      </c>
      <c r="H25" s="31">
        <f>'по 6-10'!H25+'по 0,4'!H22</f>
        <v>0</v>
      </c>
      <c r="I25" s="31">
        <f>'по 6-10'!I25+'по 0,4'!I22</f>
        <v>0</v>
      </c>
      <c r="J25" s="31">
        <f>'по 6-10'!J25+'по 0,4'!J22</f>
        <v>0</v>
      </c>
      <c r="K25" s="31">
        <f>'по 6-10'!K25+'по 0,4'!K22</f>
        <v>0</v>
      </c>
      <c r="L25" s="31">
        <f>'по 6-10'!L25+'по 0,4'!L22</f>
        <v>0</v>
      </c>
      <c r="M25" s="31">
        <f>'по 6-10'!M25+'по 0,4'!M22</f>
        <v>0</v>
      </c>
      <c r="N25" s="31">
        <f>'по 6-10'!N25+'по 0,4'!N22</f>
        <v>0</v>
      </c>
      <c r="O25" s="31">
        <f>'по 6-10'!O25+'по 0,4'!O22</f>
        <v>0</v>
      </c>
      <c r="P25" s="31">
        <f>'по 6-10'!P25+'по 0,4'!P22</f>
        <v>0</v>
      </c>
      <c r="Q25" s="31">
        <f>'по 6-10'!Q25+'по 0,4'!Q22</f>
        <v>0</v>
      </c>
    </row>
    <row r="26" spans="1:17" ht="11.25" customHeight="1" x14ac:dyDescent="0.2">
      <c r="A26" s="18"/>
      <c r="B26" s="18"/>
      <c r="C26" s="18" t="s">
        <v>378</v>
      </c>
      <c r="D26" s="31">
        <f>'по 6-10'!D26+'по 0,4'!D23</f>
        <v>46</v>
      </c>
      <c r="E26" s="31">
        <f>'по 6-10'!E26+'по 0,4'!E23</f>
        <v>2650</v>
      </c>
      <c r="F26" s="31">
        <f>'по 6-10'!F26+'по 0,4'!F23</f>
        <v>18</v>
      </c>
      <c r="G26" s="31">
        <f>'по 6-10'!G26+'по 0,4'!G23</f>
        <v>524</v>
      </c>
      <c r="H26" s="31">
        <f>'по 6-10'!H26+'по 0,4'!H23</f>
        <v>0</v>
      </c>
      <c r="I26" s="31">
        <f>'по 6-10'!I26+'по 0,4'!I23</f>
        <v>0</v>
      </c>
      <c r="J26" s="31">
        <f>'по 6-10'!J26+'по 0,4'!J23</f>
        <v>2</v>
      </c>
      <c r="K26" s="31">
        <f>'по 6-10'!K26+'по 0,4'!K23</f>
        <v>130</v>
      </c>
      <c r="L26" s="31">
        <f>'по 6-10'!L26+'по 0,4'!L23</f>
        <v>0</v>
      </c>
      <c r="M26" s="31">
        <f>'по 6-10'!M26+'по 0,4'!M23</f>
        <v>0</v>
      </c>
      <c r="N26" s="31">
        <f>'по 6-10'!N26+'по 0,4'!N23</f>
        <v>0</v>
      </c>
      <c r="O26" s="31">
        <f>'по 6-10'!O26+'по 0,4'!O23</f>
        <v>0</v>
      </c>
      <c r="P26" s="31">
        <f>'по 6-10'!P26+'по 0,4'!P23</f>
        <v>0</v>
      </c>
      <c r="Q26" s="31">
        <f>'по 6-10'!Q26+'по 0,4'!Q23</f>
        <v>0</v>
      </c>
    </row>
    <row r="27" spans="1:17" ht="12.75" customHeight="1" x14ac:dyDescent="0.2">
      <c r="A27" s="18"/>
      <c r="B27" s="18"/>
      <c r="C27" s="18" t="s">
        <v>385</v>
      </c>
      <c r="D27" s="31">
        <f>'по 6-10'!D27+'по 0,4'!D24</f>
        <v>1</v>
      </c>
      <c r="E27" s="31">
        <f>'по 6-10'!E27+'по 0,4'!E24</f>
        <v>40</v>
      </c>
      <c r="F27" s="31">
        <f>'по 6-10'!F27+'по 0,4'!F24</f>
        <v>0</v>
      </c>
      <c r="G27" s="31">
        <f>'по 6-10'!G27+'по 0,4'!G24</f>
        <v>0</v>
      </c>
      <c r="H27" s="31">
        <f>'по 6-10'!H27+'по 0,4'!H24</f>
        <v>0</v>
      </c>
      <c r="I27" s="31">
        <f>'по 6-10'!I27+'по 0,4'!I24</f>
        <v>0</v>
      </c>
      <c r="J27" s="31">
        <f>'по 6-10'!J27+'по 0,4'!J24</f>
        <v>0</v>
      </c>
      <c r="K27" s="31">
        <f>'по 6-10'!K27+'по 0,4'!K24</f>
        <v>0</v>
      </c>
      <c r="L27" s="31">
        <f>'по 6-10'!L27+'по 0,4'!L24</f>
        <v>0</v>
      </c>
      <c r="M27" s="31">
        <f>'по 6-10'!M27+'по 0,4'!M24</f>
        <v>0</v>
      </c>
      <c r="N27" s="31">
        <f>'по 6-10'!N27+'по 0,4'!N24</f>
        <v>0</v>
      </c>
      <c r="O27" s="31">
        <f>'по 6-10'!O27+'по 0,4'!O24</f>
        <v>0</v>
      </c>
      <c r="P27" s="31">
        <f>'по 6-10'!P27+'по 0,4'!P24</f>
        <v>0</v>
      </c>
      <c r="Q27" s="31">
        <f>'по 6-10'!Q27+'по 0,4'!Q24</f>
        <v>0</v>
      </c>
    </row>
    <row r="28" spans="1:17" ht="11.25" customHeight="1" x14ac:dyDescent="0.2">
      <c r="A28" s="18"/>
      <c r="B28" s="18"/>
      <c r="C28" s="18" t="s">
        <v>386</v>
      </c>
      <c r="D28" s="31">
        <f>'по 6-10'!D28+'по 0,4'!D25</f>
        <v>23</v>
      </c>
      <c r="E28" s="31">
        <f>'по 6-10'!E28+'по 0,4'!E25</f>
        <v>1085</v>
      </c>
      <c r="F28" s="31">
        <f>'по 6-10'!F28+'по 0,4'!F25</f>
        <v>9</v>
      </c>
      <c r="G28" s="31">
        <f>'по 6-10'!G28+'по 0,4'!G25</f>
        <v>500</v>
      </c>
      <c r="H28" s="31">
        <f>'по 6-10'!H28+'по 0,4'!H25</f>
        <v>0</v>
      </c>
      <c r="I28" s="31">
        <f>'по 6-10'!I28+'по 0,4'!I25</f>
        <v>0</v>
      </c>
      <c r="J28" s="31">
        <f>'по 6-10'!J28+'по 0,4'!J25</f>
        <v>2</v>
      </c>
      <c r="K28" s="31">
        <f>'по 6-10'!K28+'по 0,4'!K25</f>
        <v>125</v>
      </c>
      <c r="L28" s="31">
        <f>'по 6-10'!L28+'по 0,4'!L25</f>
        <v>0</v>
      </c>
      <c r="M28" s="31">
        <f>'по 6-10'!M28+'по 0,4'!M25</f>
        <v>0</v>
      </c>
      <c r="N28" s="31">
        <f>'по 6-10'!N28+'по 0,4'!N25</f>
        <v>0</v>
      </c>
      <c r="O28" s="31">
        <f>'по 6-10'!O28+'по 0,4'!O25</f>
        <v>0</v>
      </c>
      <c r="P28" s="31">
        <f>'по 6-10'!P28+'по 0,4'!P25</f>
        <v>0</v>
      </c>
      <c r="Q28" s="31">
        <f>'по 6-10'!Q28+'по 0,4'!Q25</f>
        <v>0</v>
      </c>
    </row>
    <row r="29" spans="1:17" ht="16.5" customHeight="1" x14ac:dyDescent="0.2">
      <c r="A29" s="18"/>
      <c r="B29" s="18"/>
      <c r="C29" s="18" t="s">
        <v>379</v>
      </c>
      <c r="D29" s="31">
        <f>'по 6-10'!D29+'по 0,4'!D26</f>
        <v>158</v>
      </c>
      <c r="E29" s="31">
        <f>'по 6-10'!E29+'по 0,4'!E26</f>
        <v>6636</v>
      </c>
      <c r="F29" s="31">
        <f>'по 6-10'!F29+'по 0,4'!F26</f>
        <v>38</v>
      </c>
      <c r="G29" s="31">
        <f>'по 6-10'!G29+'по 0,4'!G26</f>
        <v>2244</v>
      </c>
      <c r="H29" s="31">
        <f>'по 6-10'!H29+'по 0,4'!H26</f>
        <v>1</v>
      </c>
      <c r="I29" s="31">
        <f>'по 6-10'!I29+'по 0,4'!I26</f>
        <v>360</v>
      </c>
      <c r="J29" s="31">
        <f>'по 6-10'!J29+'по 0,4'!J26</f>
        <v>6</v>
      </c>
      <c r="K29" s="31">
        <f>'по 6-10'!K29+'по 0,4'!K26</f>
        <v>1086</v>
      </c>
      <c r="L29" s="31">
        <f>'по 6-10'!L29+'по 0,4'!L26</f>
        <v>0</v>
      </c>
      <c r="M29" s="31">
        <f>'по 6-10'!M29+'по 0,4'!M26</f>
        <v>0</v>
      </c>
      <c r="N29" s="31">
        <f>'по 6-10'!N29+'по 0,4'!N26</f>
        <v>0</v>
      </c>
      <c r="O29" s="31">
        <f>'по 6-10'!O29+'по 0,4'!O26</f>
        <v>0</v>
      </c>
      <c r="P29" s="31">
        <f>'по 6-10'!P29+'по 0,4'!P26</f>
        <v>0</v>
      </c>
      <c r="Q29" s="31">
        <f>'по 6-10'!Q29+'по 0,4'!Q26</f>
        <v>0</v>
      </c>
    </row>
    <row r="30" spans="1:17" ht="12" customHeight="1" x14ac:dyDescent="0.2">
      <c r="A30" s="18"/>
      <c r="B30" s="18"/>
      <c r="C30" s="119" t="s">
        <v>425</v>
      </c>
      <c r="D30" s="31">
        <f>'по 6-10'!D30+'по 0,4'!D27</f>
        <v>10</v>
      </c>
      <c r="E30" s="31">
        <f>'по 6-10'!E30+'по 0,4'!E27</f>
        <v>373</v>
      </c>
      <c r="F30" s="31">
        <f>'по 6-10'!F30+'по 0,4'!F27</f>
        <v>3</v>
      </c>
      <c r="G30" s="31">
        <f>'по 6-10'!G30+'по 0,4'!G27</f>
        <v>85</v>
      </c>
      <c r="H30" s="31">
        <f>'по 6-10'!H30+'по 0,4'!H27</f>
        <v>0</v>
      </c>
      <c r="I30" s="31">
        <f>'по 6-10'!I30+'по 0,4'!I27</f>
        <v>0</v>
      </c>
      <c r="J30" s="31">
        <f>'по 6-10'!J30+'по 0,4'!J27</f>
        <v>0</v>
      </c>
      <c r="K30" s="31">
        <f>'по 6-10'!K30+'по 0,4'!K27</f>
        <v>0</v>
      </c>
      <c r="L30" s="31">
        <f>'по 6-10'!L30+'по 0,4'!L27</f>
        <v>0</v>
      </c>
      <c r="M30" s="31">
        <f>'по 6-10'!M30+'по 0,4'!M27</f>
        <v>0</v>
      </c>
      <c r="N30" s="31">
        <f>'по 6-10'!N30+'по 0,4'!N27</f>
        <v>0</v>
      </c>
      <c r="O30" s="31">
        <f>'по 6-10'!O30+'по 0,4'!O27</f>
        <v>0</v>
      </c>
      <c r="P30" s="31">
        <f>'по 6-10'!P30+'по 0,4'!P27</f>
        <v>0</v>
      </c>
      <c r="Q30" s="31">
        <f>'по 6-10'!Q30+'по 0,4'!Q27</f>
        <v>0</v>
      </c>
    </row>
    <row r="31" spans="1:17" ht="12.75" customHeight="1" x14ac:dyDescent="0.2">
      <c r="A31" s="18"/>
      <c r="B31" s="18"/>
      <c r="C31" s="18" t="s">
        <v>380</v>
      </c>
      <c r="D31" s="31">
        <f>'по 6-10'!D31+'по 0,4'!D28</f>
        <v>24</v>
      </c>
      <c r="E31" s="31">
        <f>'по 6-10'!E31+'по 0,4'!E28</f>
        <v>1153</v>
      </c>
      <c r="F31" s="31">
        <f>'по 6-10'!F31+'по 0,4'!F28</f>
        <v>6</v>
      </c>
      <c r="G31" s="31">
        <f>'по 6-10'!G31+'по 0,4'!G28</f>
        <v>307</v>
      </c>
      <c r="H31" s="31">
        <f>'по 6-10'!H31+'по 0,4'!H28</f>
        <v>0</v>
      </c>
      <c r="I31" s="31">
        <f>'по 6-10'!I31+'по 0,4'!I28</f>
        <v>0</v>
      </c>
      <c r="J31" s="31">
        <f>'по 6-10'!J31+'по 0,4'!J28</f>
        <v>4</v>
      </c>
      <c r="K31" s="31">
        <f>'по 6-10'!K31+'по 0,4'!K28</f>
        <v>590</v>
      </c>
      <c r="L31" s="31">
        <f>'по 6-10'!L31+'по 0,4'!L28</f>
        <v>0</v>
      </c>
      <c r="M31" s="31">
        <f>'по 6-10'!M31+'по 0,4'!M28</f>
        <v>0</v>
      </c>
      <c r="N31" s="31">
        <f>'по 6-10'!N31+'по 0,4'!N28</f>
        <v>0</v>
      </c>
      <c r="O31" s="31">
        <f>'по 6-10'!O31+'по 0,4'!O28</f>
        <v>0</v>
      </c>
      <c r="P31" s="31">
        <f>'по 6-10'!P31+'по 0,4'!P28</f>
        <v>0</v>
      </c>
      <c r="Q31" s="31">
        <f>'по 6-10'!Q31+'по 0,4'!Q28</f>
        <v>0</v>
      </c>
    </row>
    <row r="32" spans="1:17" ht="12.75" customHeight="1" x14ac:dyDescent="0.2">
      <c r="A32" s="18"/>
      <c r="B32" s="18"/>
      <c r="C32" s="18" t="s">
        <v>387</v>
      </c>
      <c r="D32" s="31">
        <f>'по 6-10'!D32+'по 0,4'!D29</f>
        <v>37</v>
      </c>
      <c r="E32" s="31">
        <f>'по 6-10'!E32+'по 0,4'!E29</f>
        <v>1687</v>
      </c>
      <c r="F32" s="31">
        <f>'по 6-10'!F32+'по 0,4'!F29</f>
        <v>17</v>
      </c>
      <c r="G32" s="31">
        <f>'по 6-10'!G32+'по 0,4'!G29</f>
        <v>469</v>
      </c>
      <c r="H32" s="31">
        <f>'по 6-10'!H32+'по 0,4'!H29</f>
        <v>0</v>
      </c>
      <c r="I32" s="31">
        <f>'по 6-10'!I32+'по 0,4'!I29</f>
        <v>0</v>
      </c>
      <c r="J32" s="31">
        <f>'по 6-10'!J32+'по 0,4'!J29</f>
        <v>3</v>
      </c>
      <c r="K32" s="31">
        <f>'по 6-10'!K32+'по 0,4'!K29</f>
        <v>240</v>
      </c>
      <c r="L32" s="31">
        <f>'по 6-10'!L32+'по 0,4'!L29</f>
        <v>0</v>
      </c>
      <c r="M32" s="31">
        <f>'по 6-10'!M32+'по 0,4'!M29</f>
        <v>0</v>
      </c>
      <c r="N32" s="31">
        <f>'по 6-10'!N32+'по 0,4'!N29</f>
        <v>0</v>
      </c>
      <c r="O32" s="31">
        <f>'по 6-10'!O32+'по 0,4'!O29</f>
        <v>0</v>
      </c>
      <c r="P32" s="31">
        <f>'по 6-10'!P32+'по 0,4'!P29</f>
        <v>0</v>
      </c>
      <c r="Q32" s="31">
        <f>'по 6-10'!Q32+'по 0,4'!Q29</f>
        <v>0</v>
      </c>
    </row>
    <row r="33" spans="1:17" ht="12.75" customHeight="1" x14ac:dyDescent="0.2">
      <c r="A33" s="18"/>
      <c r="B33" s="18"/>
      <c r="C33" s="18" t="s">
        <v>388</v>
      </c>
      <c r="D33" s="31">
        <f>'по 6-10'!D33+'по 0,4'!D30</f>
        <v>32</v>
      </c>
      <c r="E33" s="31">
        <f>'по 6-10'!E33+'по 0,4'!E30</f>
        <v>1092</v>
      </c>
      <c r="F33" s="31">
        <f>'по 6-10'!F33+'по 0,4'!F30</f>
        <v>16</v>
      </c>
      <c r="G33" s="31">
        <f>'по 6-10'!G33+'по 0,4'!G30</f>
        <v>503</v>
      </c>
      <c r="H33" s="31">
        <f>'по 6-10'!H33+'по 0,4'!H30</f>
        <v>0</v>
      </c>
      <c r="I33" s="31">
        <f>'по 6-10'!I33+'по 0,4'!I30</f>
        <v>0</v>
      </c>
      <c r="J33" s="31">
        <f>'по 6-10'!J33+'по 0,4'!J30</f>
        <v>3</v>
      </c>
      <c r="K33" s="31">
        <f>'по 6-10'!K33+'по 0,4'!K30</f>
        <v>335</v>
      </c>
      <c r="L33" s="31">
        <f>'по 6-10'!L33+'по 0,4'!L30</f>
        <v>0</v>
      </c>
      <c r="M33" s="31">
        <f>'по 6-10'!M33+'по 0,4'!M30</f>
        <v>0</v>
      </c>
      <c r="N33" s="31">
        <f>'по 6-10'!N33+'по 0,4'!N30</f>
        <v>0</v>
      </c>
      <c r="O33" s="31">
        <f>'по 6-10'!O33+'по 0,4'!O30</f>
        <v>0</v>
      </c>
      <c r="P33" s="31">
        <f>'по 6-10'!P33+'по 0,4'!P30</f>
        <v>0</v>
      </c>
      <c r="Q33" s="31">
        <f>'по 6-10'!Q33+'по 0,4'!Q30</f>
        <v>0</v>
      </c>
    </row>
    <row r="34" spans="1:17" ht="12.75" customHeight="1" x14ac:dyDescent="0.2">
      <c r="A34" s="18"/>
      <c r="B34" s="18"/>
      <c r="C34" s="18" t="s">
        <v>389</v>
      </c>
      <c r="D34" s="31">
        <f>'по 6-10'!D34+'по 0,4'!D31</f>
        <v>14</v>
      </c>
      <c r="E34" s="31">
        <f>'по 6-10'!E34+'по 0,4'!E31</f>
        <v>218</v>
      </c>
      <c r="F34" s="31">
        <f>'по 6-10'!F34+'по 0,4'!F31</f>
        <v>11</v>
      </c>
      <c r="G34" s="31">
        <f>'по 6-10'!G34+'по 0,4'!G31</f>
        <v>103</v>
      </c>
      <c r="H34" s="31">
        <f>'по 6-10'!H34+'по 0,4'!H31</f>
        <v>0</v>
      </c>
      <c r="I34" s="31">
        <f>'по 6-10'!I34+'по 0,4'!I31</f>
        <v>0</v>
      </c>
      <c r="J34" s="31">
        <f>'по 6-10'!J34+'по 0,4'!J31</f>
        <v>1</v>
      </c>
      <c r="K34" s="31">
        <f>'по 6-10'!K34+'по 0,4'!K31</f>
        <v>8</v>
      </c>
      <c r="L34" s="31">
        <f>'по 6-10'!L34+'по 0,4'!L31</f>
        <v>0</v>
      </c>
      <c r="M34" s="31">
        <f>'по 6-10'!M34+'по 0,4'!M31</f>
        <v>0</v>
      </c>
      <c r="N34" s="31">
        <f>'по 6-10'!N34+'по 0,4'!N31</f>
        <v>0</v>
      </c>
      <c r="O34" s="31">
        <f>'по 6-10'!O34+'по 0,4'!O31</f>
        <v>0</v>
      </c>
      <c r="P34" s="31">
        <f>'по 6-10'!P34+'по 0,4'!P31</f>
        <v>0</v>
      </c>
      <c r="Q34" s="31">
        <f>'по 6-10'!Q34+'по 0,4'!Q31</f>
        <v>0</v>
      </c>
    </row>
    <row r="35" spans="1:17" ht="12.75" customHeight="1" x14ac:dyDescent="0.2">
      <c r="A35" s="18"/>
      <c r="B35" s="18"/>
      <c r="C35" s="18" t="s">
        <v>390</v>
      </c>
      <c r="D35" s="31">
        <f>'по 6-10'!D35+'по 0,4'!D32</f>
        <v>13</v>
      </c>
      <c r="E35" s="31">
        <f>'по 6-10'!E35+'по 0,4'!E32</f>
        <v>361</v>
      </c>
      <c r="F35" s="31">
        <f>'по 6-10'!F35+'по 0,4'!F32</f>
        <v>3</v>
      </c>
      <c r="G35" s="31">
        <f>'по 6-10'!G35+'по 0,4'!G32</f>
        <v>79</v>
      </c>
      <c r="H35" s="31">
        <f>'по 6-10'!H35+'по 0,4'!H32</f>
        <v>0</v>
      </c>
      <c r="I35" s="31">
        <f>'по 6-10'!I35+'по 0,4'!I32</f>
        <v>0</v>
      </c>
      <c r="J35" s="31">
        <f>'по 6-10'!J35+'по 0,4'!J32</f>
        <v>1</v>
      </c>
      <c r="K35" s="31">
        <f>'по 6-10'!K35+'по 0,4'!K32</f>
        <v>5</v>
      </c>
      <c r="L35" s="31">
        <f>'по 6-10'!L35+'по 0,4'!L32</f>
        <v>0</v>
      </c>
      <c r="M35" s="31">
        <f>'по 6-10'!M35+'по 0,4'!M32</f>
        <v>0</v>
      </c>
      <c r="N35" s="31">
        <f>'по 6-10'!N35+'по 0,4'!N32</f>
        <v>0</v>
      </c>
      <c r="O35" s="31">
        <f>'по 6-10'!O35+'по 0,4'!O32</f>
        <v>0</v>
      </c>
      <c r="P35" s="31">
        <f>'по 6-10'!P35+'по 0,4'!P32</f>
        <v>0</v>
      </c>
      <c r="Q35" s="31">
        <f>'по 6-10'!Q35+'по 0,4'!Q32</f>
        <v>0</v>
      </c>
    </row>
    <row r="36" spans="1:17" ht="12.75" customHeight="1" x14ac:dyDescent="0.2">
      <c r="A36" s="18"/>
      <c r="B36" s="18"/>
      <c r="C36" s="18" t="s">
        <v>383</v>
      </c>
      <c r="D36" s="31">
        <f>'по 6-10'!D36+'по 0,4'!D33</f>
        <v>56</v>
      </c>
      <c r="E36" s="31">
        <f>'по 6-10'!E36+'по 0,4'!E33</f>
        <v>990</v>
      </c>
      <c r="F36" s="31">
        <f>'по 6-10'!F36+'по 0,4'!F33</f>
        <v>11</v>
      </c>
      <c r="G36" s="31">
        <f>'по 6-10'!G36+'по 0,4'!G33</f>
        <v>234.5</v>
      </c>
      <c r="H36" s="31">
        <f>'по 6-10'!H36+'по 0,4'!H33</f>
        <v>0</v>
      </c>
      <c r="I36" s="31">
        <f>'по 6-10'!I36+'по 0,4'!I33</f>
        <v>0</v>
      </c>
      <c r="J36" s="31">
        <f>'по 6-10'!J36+'по 0,4'!J33</f>
        <v>2</v>
      </c>
      <c r="K36" s="31">
        <f>'по 6-10'!K36+'по 0,4'!K33</f>
        <v>140</v>
      </c>
      <c r="L36" s="31">
        <f>'по 6-10'!L36+'по 0,4'!L33</f>
        <v>0</v>
      </c>
      <c r="M36" s="31">
        <f>'по 6-10'!M36+'по 0,4'!M33</f>
        <v>0</v>
      </c>
      <c r="N36" s="31">
        <f>'по 6-10'!N36+'по 0,4'!N33</f>
        <v>0</v>
      </c>
      <c r="O36" s="31">
        <f>'по 6-10'!O36+'по 0,4'!O33</f>
        <v>0</v>
      </c>
      <c r="P36" s="31">
        <f>'по 6-10'!P36+'по 0,4'!P33</f>
        <v>0</v>
      </c>
      <c r="Q36" s="31">
        <f>'по 6-10'!Q36+'по 0,4'!Q33</f>
        <v>0</v>
      </c>
    </row>
    <row r="37" spans="1:17" ht="12.75" customHeight="1" x14ac:dyDescent="0.2">
      <c r="A37" s="18"/>
      <c r="B37" s="18"/>
      <c r="C37" s="18" t="s">
        <v>391</v>
      </c>
      <c r="D37" s="31">
        <f>'по 6-10'!D37+'по 0,4'!D34</f>
        <v>16</v>
      </c>
      <c r="E37" s="31">
        <f>'по 6-10'!E37+'по 0,4'!E34</f>
        <v>172</v>
      </c>
      <c r="F37" s="31">
        <f>'по 6-10'!F37+'по 0,4'!F34</f>
        <v>10</v>
      </c>
      <c r="G37" s="31">
        <f>'по 6-10'!G37+'по 0,4'!G34</f>
        <v>82</v>
      </c>
      <c r="H37" s="31">
        <f>'по 6-10'!H37+'по 0,4'!H34</f>
        <v>0</v>
      </c>
      <c r="I37" s="31">
        <f>'по 6-10'!I37+'по 0,4'!I34</f>
        <v>0</v>
      </c>
      <c r="J37" s="31">
        <f>'по 6-10'!J37+'по 0,4'!J34</f>
        <v>0</v>
      </c>
      <c r="K37" s="31">
        <f>'по 6-10'!K37+'по 0,4'!K34</f>
        <v>0</v>
      </c>
      <c r="L37" s="31">
        <f>'по 6-10'!L37+'по 0,4'!L34</f>
        <v>0</v>
      </c>
      <c r="M37" s="31">
        <f>'по 6-10'!M37+'по 0,4'!M34</f>
        <v>0</v>
      </c>
      <c r="N37" s="31">
        <f>'по 6-10'!N37+'по 0,4'!N34</f>
        <v>0</v>
      </c>
      <c r="O37" s="31">
        <f>'по 6-10'!O37+'по 0,4'!O34</f>
        <v>0</v>
      </c>
      <c r="P37" s="31">
        <f>'по 6-10'!P37+'по 0,4'!P34</f>
        <v>0</v>
      </c>
      <c r="Q37" s="31">
        <f>'по 6-10'!Q37+'по 0,4'!Q34</f>
        <v>0</v>
      </c>
    </row>
    <row r="38" spans="1:17" ht="12.75" customHeight="1" x14ac:dyDescent="0.2">
      <c r="A38" s="18"/>
      <c r="B38" s="18"/>
      <c r="C38" s="18" t="s">
        <v>392</v>
      </c>
      <c r="D38" s="31">
        <f>'по 6-10'!D38+'по 0,4'!D35</f>
        <v>22</v>
      </c>
      <c r="E38" s="31">
        <f>'по 6-10'!E38+'по 0,4'!E35</f>
        <v>872</v>
      </c>
      <c r="F38" s="31">
        <f>'по 6-10'!F38+'по 0,4'!F35</f>
        <v>17</v>
      </c>
      <c r="G38" s="31">
        <f>'по 6-10'!G38+'по 0,4'!G35</f>
        <v>126</v>
      </c>
      <c r="H38" s="31">
        <f>'по 6-10'!H38+'по 0,4'!H35</f>
        <v>0</v>
      </c>
      <c r="I38" s="31">
        <f>'по 6-10'!I38+'по 0,4'!I35</f>
        <v>0</v>
      </c>
      <c r="J38" s="31">
        <f>'по 6-10'!J38+'по 0,4'!J35</f>
        <v>2</v>
      </c>
      <c r="K38" s="31">
        <f>'по 6-10'!K38+'по 0,4'!K35</f>
        <v>20</v>
      </c>
      <c r="L38" s="31">
        <f>'по 6-10'!L38+'по 0,4'!L35</f>
        <v>0</v>
      </c>
      <c r="M38" s="31">
        <f>'по 6-10'!M38+'по 0,4'!M35</f>
        <v>0</v>
      </c>
      <c r="N38" s="31">
        <f>'по 6-10'!N38+'по 0,4'!N35</f>
        <v>0</v>
      </c>
      <c r="O38" s="31">
        <f>'по 6-10'!O38+'по 0,4'!O35</f>
        <v>0</v>
      </c>
      <c r="P38" s="31">
        <f>'по 6-10'!P38+'по 0,4'!P35</f>
        <v>0</v>
      </c>
      <c r="Q38" s="31">
        <f>'по 6-10'!Q38+'по 0,4'!Q35</f>
        <v>0</v>
      </c>
    </row>
    <row r="39" spans="1:17" ht="12.75" customHeight="1" x14ac:dyDescent="0.2">
      <c r="A39" s="18"/>
      <c r="B39" s="18"/>
      <c r="C39" s="18" t="s">
        <v>393</v>
      </c>
      <c r="D39" s="31">
        <f>'по 6-10'!D39+'по 0,4'!D36</f>
        <v>57</v>
      </c>
      <c r="E39" s="31">
        <f>'по 6-10'!E39+'по 0,4'!E36</f>
        <v>667</v>
      </c>
      <c r="F39" s="31">
        <f>'по 6-10'!F39+'по 0,4'!F36</f>
        <v>17</v>
      </c>
      <c r="G39" s="31">
        <f>'по 6-10'!G39+'по 0,4'!G36</f>
        <v>209</v>
      </c>
      <c r="H39" s="31">
        <f>'по 6-10'!H39+'по 0,4'!H36</f>
        <v>0</v>
      </c>
      <c r="I39" s="31">
        <f>'по 6-10'!I39+'по 0,4'!I36</f>
        <v>0</v>
      </c>
      <c r="J39" s="31">
        <f>'по 6-10'!J39+'по 0,4'!J36</f>
        <v>1</v>
      </c>
      <c r="K39" s="31">
        <f>'по 6-10'!K39+'по 0,4'!K36</f>
        <v>60</v>
      </c>
      <c r="L39" s="31">
        <f>'по 6-10'!L39+'по 0,4'!L36</f>
        <v>0</v>
      </c>
      <c r="M39" s="31">
        <f>'по 6-10'!M39+'по 0,4'!M36</f>
        <v>0</v>
      </c>
      <c r="N39" s="31">
        <f>'по 6-10'!N39+'по 0,4'!N36</f>
        <v>0</v>
      </c>
      <c r="O39" s="31">
        <f>'по 6-10'!O39+'по 0,4'!O36</f>
        <v>0</v>
      </c>
      <c r="P39" s="31">
        <f>'по 6-10'!P39+'по 0,4'!P36</f>
        <v>0</v>
      </c>
      <c r="Q39" s="31">
        <f>'по 6-10'!Q39+'по 0,4'!Q36</f>
        <v>0</v>
      </c>
    </row>
    <row r="40" spans="1:17" ht="12.75" customHeight="1" x14ac:dyDescent="0.2">
      <c r="A40" s="18"/>
      <c r="B40" s="18"/>
      <c r="C40" s="18" t="s">
        <v>394</v>
      </c>
      <c r="D40" s="31">
        <f>'по 6-10'!D40+'по 0,4'!D37</f>
        <v>18</v>
      </c>
      <c r="E40" s="31">
        <f>'по 6-10'!E40+'по 0,4'!E37</f>
        <v>117</v>
      </c>
      <c r="F40" s="31">
        <f>'по 6-10'!F40+'по 0,4'!F37</f>
        <v>3</v>
      </c>
      <c r="G40" s="31">
        <f>'по 6-10'!G40+'по 0,4'!G37</f>
        <v>20</v>
      </c>
      <c r="H40" s="31">
        <f>'по 6-10'!H40+'по 0,4'!H37</f>
        <v>0</v>
      </c>
      <c r="I40" s="31">
        <f>'по 6-10'!I40+'по 0,4'!I37</f>
        <v>0</v>
      </c>
      <c r="J40" s="31">
        <f>'по 6-10'!J40+'по 0,4'!J37</f>
        <v>0</v>
      </c>
      <c r="K40" s="31">
        <f>'по 6-10'!K40+'по 0,4'!K37</f>
        <v>0</v>
      </c>
      <c r="L40" s="31">
        <f>'по 6-10'!L40+'по 0,4'!L37</f>
        <v>0</v>
      </c>
      <c r="M40" s="31">
        <f>'по 6-10'!M40+'по 0,4'!M37</f>
        <v>0</v>
      </c>
      <c r="N40" s="31">
        <f>'по 6-10'!N40+'по 0,4'!N37</f>
        <v>0</v>
      </c>
      <c r="O40" s="31">
        <f>'по 6-10'!O40+'по 0,4'!O37</f>
        <v>0</v>
      </c>
      <c r="P40" s="31">
        <f>'по 6-10'!P40+'по 0,4'!P37</f>
        <v>0</v>
      </c>
      <c r="Q40" s="31">
        <f>'по 6-10'!Q40+'по 0,4'!Q37</f>
        <v>0</v>
      </c>
    </row>
    <row r="41" spans="1:17" ht="12.75" customHeight="1" x14ac:dyDescent="0.2">
      <c r="A41" s="18"/>
      <c r="B41" s="18"/>
      <c r="C41" s="18" t="s">
        <v>376</v>
      </c>
      <c r="D41" s="31">
        <f>'по 6-10'!D41+'по 0,4'!D38</f>
        <v>36</v>
      </c>
      <c r="E41" s="31">
        <f>'по 6-10'!E41+'по 0,4'!E38</f>
        <v>538</v>
      </c>
      <c r="F41" s="31">
        <f>'по 6-10'!F41+'по 0,4'!F38</f>
        <v>8</v>
      </c>
      <c r="G41" s="31">
        <f>'по 6-10'!G41+'по 0,4'!G38</f>
        <v>242</v>
      </c>
      <c r="H41" s="31">
        <f>'по 6-10'!H41+'по 0,4'!H38</f>
        <v>0</v>
      </c>
      <c r="I41" s="31">
        <f>'по 6-10'!I41+'по 0,4'!I38</f>
        <v>0</v>
      </c>
      <c r="J41" s="31">
        <f>'по 6-10'!J41+'по 0,4'!J38</f>
        <v>1</v>
      </c>
      <c r="K41" s="31">
        <f>'по 6-10'!K41+'по 0,4'!K38</f>
        <v>15</v>
      </c>
      <c r="L41" s="31">
        <f>'по 6-10'!L41+'по 0,4'!L38</f>
        <v>0</v>
      </c>
      <c r="M41" s="31">
        <f>'по 6-10'!M41+'по 0,4'!M38</f>
        <v>0</v>
      </c>
      <c r="N41" s="31">
        <f>'по 6-10'!N41+'по 0,4'!N38</f>
        <v>0</v>
      </c>
      <c r="O41" s="31">
        <f>'по 6-10'!O41+'по 0,4'!O38</f>
        <v>0</v>
      </c>
      <c r="P41" s="31">
        <f>'по 6-10'!P41+'по 0,4'!P38</f>
        <v>0</v>
      </c>
      <c r="Q41" s="31">
        <f>'по 6-10'!Q41+'по 0,4'!Q38</f>
        <v>0</v>
      </c>
    </row>
    <row r="42" spans="1:17" ht="12.75" customHeight="1" x14ac:dyDescent="0.2">
      <c r="A42" s="18"/>
      <c r="B42" s="18"/>
      <c r="C42" s="18" t="s">
        <v>395</v>
      </c>
      <c r="D42" s="31">
        <f>'по 6-10'!D42+'по 0,4'!D39</f>
        <v>11</v>
      </c>
      <c r="E42" s="31">
        <f>'по 6-10'!E42+'по 0,4'!E39</f>
        <v>441</v>
      </c>
      <c r="F42" s="31">
        <f>'по 6-10'!F42+'по 0,4'!F39</f>
        <v>6</v>
      </c>
      <c r="G42" s="31">
        <f>'по 6-10'!G42+'по 0,4'!G39</f>
        <v>308</v>
      </c>
      <c r="H42" s="31">
        <f>'по 6-10'!H42+'по 0,4'!H39</f>
        <v>0</v>
      </c>
      <c r="I42" s="31">
        <f>'по 6-10'!I42+'по 0,4'!I39</f>
        <v>0</v>
      </c>
      <c r="J42" s="31">
        <f>'по 6-10'!J42+'по 0,4'!J39</f>
        <v>0</v>
      </c>
      <c r="K42" s="31">
        <f>'по 6-10'!K42+'по 0,4'!K39</f>
        <v>0</v>
      </c>
      <c r="L42" s="31">
        <f>'по 6-10'!L42+'по 0,4'!L39</f>
        <v>0</v>
      </c>
      <c r="M42" s="31">
        <f>'по 6-10'!M42+'по 0,4'!M39</f>
        <v>0</v>
      </c>
      <c r="N42" s="31">
        <f>'по 6-10'!N42+'по 0,4'!N39</f>
        <v>0</v>
      </c>
      <c r="O42" s="31">
        <f>'по 6-10'!O42+'по 0,4'!O39</f>
        <v>0</v>
      </c>
      <c r="P42" s="31">
        <f>'по 6-10'!P42+'по 0,4'!P39</f>
        <v>0</v>
      </c>
      <c r="Q42" s="31">
        <f>'по 6-10'!Q42+'по 0,4'!Q39</f>
        <v>0</v>
      </c>
    </row>
    <row r="43" spans="1:17" ht="12.75" customHeight="1" x14ac:dyDescent="0.2">
      <c r="A43" s="18"/>
      <c r="B43" s="18"/>
      <c r="C43" s="18" t="s">
        <v>396</v>
      </c>
      <c r="D43" s="31">
        <f>'по 6-10'!D43+'по 0,4'!D40</f>
        <v>31</v>
      </c>
      <c r="E43" s="31">
        <f>'по 6-10'!E43+'по 0,4'!E40</f>
        <v>508</v>
      </c>
      <c r="F43" s="31">
        <f>'по 6-10'!F43+'по 0,4'!F40</f>
        <v>22</v>
      </c>
      <c r="G43" s="31">
        <f>'по 6-10'!G43+'по 0,4'!G40</f>
        <v>362</v>
      </c>
      <c r="H43" s="31">
        <f>'по 6-10'!H43+'по 0,4'!H40</f>
        <v>0</v>
      </c>
      <c r="I43" s="31">
        <f>'по 6-10'!I43+'по 0,4'!I40</f>
        <v>0</v>
      </c>
      <c r="J43" s="31">
        <f>'по 6-10'!J43+'по 0,4'!J40</f>
        <v>0</v>
      </c>
      <c r="K43" s="31">
        <f>'по 6-10'!K43+'по 0,4'!K40</f>
        <v>0</v>
      </c>
      <c r="L43" s="31">
        <f>'по 6-10'!L43+'по 0,4'!L40</f>
        <v>0</v>
      </c>
      <c r="M43" s="31">
        <f>'по 6-10'!M43+'по 0,4'!M40</f>
        <v>0</v>
      </c>
      <c r="N43" s="31">
        <f>'по 6-10'!N43+'по 0,4'!N40</f>
        <v>0</v>
      </c>
      <c r="O43" s="31">
        <f>'по 6-10'!O43+'по 0,4'!O40</f>
        <v>0</v>
      </c>
      <c r="P43" s="31">
        <f>'по 6-10'!P43+'по 0,4'!P40</f>
        <v>0</v>
      </c>
      <c r="Q43" s="31">
        <f>'по 6-10'!Q43+'по 0,4'!Q40</f>
        <v>0</v>
      </c>
    </row>
    <row r="44" spans="1:17" ht="12.75" customHeight="1" x14ac:dyDescent="0.2">
      <c r="A44" s="18"/>
      <c r="B44" s="18"/>
      <c r="C44" s="18" t="s">
        <v>381</v>
      </c>
      <c r="D44" s="31">
        <f>'по 6-10'!D44+'по 0,4'!D41</f>
        <v>12</v>
      </c>
      <c r="E44" s="31">
        <f>'по 6-10'!E44+'по 0,4'!E41</f>
        <v>337</v>
      </c>
      <c r="F44" s="31">
        <f>'по 6-10'!F44+'по 0,4'!F41</f>
        <v>6</v>
      </c>
      <c r="G44" s="31">
        <f>'по 6-10'!G44+'по 0,4'!G41</f>
        <v>228</v>
      </c>
      <c r="H44" s="31">
        <f>'по 6-10'!H44+'по 0,4'!H41</f>
        <v>0</v>
      </c>
      <c r="I44" s="31">
        <f>'по 6-10'!I44+'по 0,4'!I41</f>
        <v>0</v>
      </c>
      <c r="J44" s="31">
        <f>'по 6-10'!J44+'по 0,4'!J41</f>
        <v>3</v>
      </c>
      <c r="K44" s="31">
        <f>'по 6-10'!K44+'по 0,4'!K41</f>
        <v>45</v>
      </c>
      <c r="L44" s="31">
        <f>'по 6-10'!L44+'по 0,4'!L41</f>
        <v>0</v>
      </c>
      <c r="M44" s="31">
        <f>'по 6-10'!M44+'по 0,4'!M41</f>
        <v>0</v>
      </c>
      <c r="N44" s="31">
        <f>'по 6-10'!N44+'по 0,4'!N41</f>
        <v>0</v>
      </c>
      <c r="O44" s="31">
        <f>'по 6-10'!O44+'по 0,4'!O41</f>
        <v>0</v>
      </c>
      <c r="P44" s="31">
        <f>'по 6-10'!P44+'по 0,4'!P41</f>
        <v>0</v>
      </c>
      <c r="Q44" s="31">
        <f>'по 6-10'!Q44+'по 0,4'!Q41</f>
        <v>0</v>
      </c>
    </row>
    <row r="45" spans="1:17" ht="12.75" customHeight="1" x14ac:dyDescent="0.2">
      <c r="A45" s="18"/>
      <c r="B45" s="18"/>
      <c r="C45" s="18" t="s">
        <v>397</v>
      </c>
      <c r="D45" s="31">
        <f>'по 6-10'!D45+'по 0,4'!D42</f>
        <v>1</v>
      </c>
      <c r="E45" s="31">
        <f>'по 6-10'!E45+'по 0,4'!E42</f>
        <v>60</v>
      </c>
      <c r="F45" s="31">
        <f>'по 6-10'!F45+'по 0,4'!F42</f>
        <v>0</v>
      </c>
      <c r="G45" s="31">
        <f>'по 6-10'!G45+'по 0,4'!G42</f>
        <v>0</v>
      </c>
      <c r="H45" s="31">
        <f>'по 6-10'!H45+'по 0,4'!H42</f>
        <v>0</v>
      </c>
      <c r="I45" s="31">
        <f>'по 6-10'!I45+'по 0,4'!I42</f>
        <v>0</v>
      </c>
      <c r="J45" s="31">
        <f>'по 6-10'!J45+'по 0,4'!J42</f>
        <v>0</v>
      </c>
      <c r="K45" s="31">
        <f>'по 6-10'!K45+'по 0,4'!K42</f>
        <v>0</v>
      </c>
      <c r="L45" s="31">
        <f>'по 6-10'!L45+'по 0,4'!L42</f>
        <v>0</v>
      </c>
      <c r="M45" s="31">
        <f>'по 6-10'!M45+'по 0,4'!M42</f>
        <v>0</v>
      </c>
      <c r="N45" s="31">
        <f>'по 6-10'!N45+'по 0,4'!N42</f>
        <v>0</v>
      </c>
      <c r="O45" s="31">
        <f>'по 6-10'!O45+'по 0,4'!O42</f>
        <v>0</v>
      </c>
      <c r="P45" s="31">
        <f>'по 6-10'!P45+'по 0,4'!P42</f>
        <v>0</v>
      </c>
      <c r="Q45" s="31">
        <f>'по 6-10'!Q45+'по 0,4'!Q42</f>
        <v>0</v>
      </c>
    </row>
    <row r="46" spans="1:17" ht="12.75" customHeight="1" x14ac:dyDescent="0.2">
      <c r="A46" s="18"/>
      <c r="B46" s="18"/>
      <c r="C46" s="18" t="s">
        <v>373</v>
      </c>
      <c r="D46" s="31">
        <f>'по 6-10'!D46+'по 0,4'!D43</f>
        <v>57</v>
      </c>
      <c r="E46" s="31">
        <f>'по 6-10'!E46+'по 0,4'!E43</f>
        <v>1801.4</v>
      </c>
      <c r="F46" s="31">
        <f>'по 6-10'!F46+'по 0,4'!F43</f>
        <v>42</v>
      </c>
      <c r="G46" s="31">
        <f>'по 6-10'!G46+'по 0,4'!G43</f>
        <v>440</v>
      </c>
      <c r="H46" s="31">
        <f>'по 6-10'!H46+'по 0,4'!H43</f>
        <v>0</v>
      </c>
      <c r="I46" s="31">
        <f>'по 6-10'!I46+'по 0,4'!I43</f>
        <v>0</v>
      </c>
      <c r="J46" s="31">
        <f>'по 6-10'!J46+'по 0,4'!J43</f>
        <v>2</v>
      </c>
      <c r="K46" s="31">
        <f>'по 6-10'!K46+'по 0,4'!K43</f>
        <v>90</v>
      </c>
      <c r="L46" s="31">
        <f>'по 6-10'!L46+'по 0,4'!L43</f>
        <v>0</v>
      </c>
      <c r="M46" s="31">
        <f>'по 6-10'!M46+'по 0,4'!M43</f>
        <v>0</v>
      </c>
      <c r="N46" s="31">
        <f>'по 6-10'!N46+'по 0,4'!N43</f>
        <v>0</v>
      </c>
      <c r="O46" s="31">
        <f>'по 6-10'!O46+'по 0,4'!O43</f>
        <v>0</v>
      </c>
      <c r="P46" s="31">
        <f>'по 6-10'!P46+'по 0,4'!P43</f>
        <v>0</v>
      </c>
      <c r="Q46" s="31">
        <f>'по 6-10'!Q46+'по 0,4'!Q43</f>
        <v>0</v>
      </c>
    </row>
    <row r="47" spans="1:17" ht="12.75" customHeight="1" x14ac:dyDescent="0.2">
      <c r="A47" s="18"/>
      <c r="B47" s="18"/>
      <c r="C47" s="18" t="s">
        <v>398</v>
      </c>
      <c r="D47" s="31">
        <f>'по 6-10'!D47+'по 0,4'!D44</f>
        <v>8</v>
      </c>
      <c r="E47" s="31">
        <f>'по 6-10'!E47+'по 0,4'!E44</f>
        <v>330</v>
      </c>
      <c r="F47" s="31">
        <f>'по 6-10'!F47+'по 0,4'!F44</f>
        <v>1</v>
      </c>
      <c r="G47" s="31">
        <f>'по 6-10'!G47+'по 0,4'!G44</f>
        <v>15</v>
      </c>
      <c r="H47" s="31">
        <f>'по 6-10'!H47+'по 0,4'!H44</f>
        <v>0</v>
      </c>
      <c r="I47" s="31">
        <f>'по 6-10'!I47+'по 0,4'!I44</f>
        <v>0</v>
      </c>
      <c r="J47" s="31">
        <f>'по 6-10'!J47+'по 0,4'!J44</f>
        <v>0</v>
      </c>
      <c r="K47" s="31">
        <f>'по 6-10'!K47+'по 0,4'!K44</f>
        <v>0</v>
      </c>
      <c r="L47" s="31">
        <f>'по 6-10'!L47+'по 0,4'!L44</f>
        <v>0</v>
      </c>
      <c r="M47" s="31">
        <f>'по 6-10'!M47+'по 0,4'!M44</f>
        <v>0</v>
      </c>
      <c r="N47" s="31">
        <f>'по 6-10'!N47+'по 0,4'!N44</f>
        <v>0</v>
      </c>
      <c r="O47" s="31">
        <f>'по 6-10'!O47+'по 0,4'!O44</f>
        <v>0</v>
      </c>
      <c r="P47" s="31">
        <f>'по 6-10'!P47+'по 0,4'!P44</f>
        <v>0</v>
      </c>
      <c r="Q47" s="31">
        <f>'по 6-10'!Q47+'по 0,4'!Q44</f>
        <v>0</v>
      </c>
    </row>
    <row r="48" spans="1:17" ht="12.75" customHeight="1" x14ac:dyDescent="0.2">
      <c r="A48" s="18"/>
      <c r="B48" s="18"/>
      <c r="C48" s="18" t="s">
        <v>399</v>
      </c>
      <c r="D48" s="31">
        <f>'по 6-10'!D48+'по 0,4'!D45</f>
        <v>70</v>
      </c>
      <c r="E48" s="31">
        <f>'по 6-10'!E48+'по 0,4'!E45</f>
        <v>1282</v>
      </c>
      <c r="F48" s="31">
        <f>'по 6-10'!F48+'по 0,4'!F45</f>
        <v>22</v>
      </c>
      <c r="G48" s="31">
        <f>'по 6-10'!G48+'по 0,4'!G45</f>
        <v>521</v>
      </c>
      <c r="H48" s="31">
        <f>'по 6-10'!H48+'по 0,4'!H45</f>
        <v>0</v>
      </c>
      <c r="I48" s="31">
        <f>'по 6-10'!I48+'по 0,4'!I45</f>
        <v>0</v>
      </c>
      <c r="J48" s="31">
        <f>'по 6-10'!J48+'по 0,4'!J45</f>
        <v>0</v>
      </c>
      <c r="K48" s="31">
        <f>'по 6-10'!K48+'по 0,4'!K45</f>
        <v>0</v>
      </c>
      <c r="L48" s="31">
        <f>'по 6-10'!L48+'по 0,4'!L45</f>
        <v>0</v>
      </c>
      <c r="M48" s="31">
        <f>'по 6-10'!M48+'по 0,4'!M45</f>
        <v>0</v>
      </c>
      <c r="N48" s="31">
        <f>'по 6-10'!N48+'по 0,4'!N45</f>
        <v>0</v>
      </c>
      <c r="O48" s="31">
        <f>'по 6-10'!O48+'по 0,4'!O45</f>
        <v>0</v>
      </c>
      <c r="P48" s="31">
        <f>'по 6-10'!P48+'по 0,4'!P45</f>
        <v>0</v>
      </c>
      <c r="Q48" s="31">
        <f>'по 6-10'!Q48+'по 0,4'!Q45</f>
        <v>0</v>
      </c>
    </row>
    <row r="49" spans="1:17" ht="12.75" customHeight="1" x14ac:dyDescent="0.2">
      <c r="A49" s="18"/>
      <c r="B49" s="18"/>
      <c r="C49" s="18" t="s">
        <v>377</v>
      </c>
      <c r="D49" s="31">
        <f>'по 6-10'!D49+'по 0,4'!D46</f>
        <v>80</v>
      </c>
      <c r="E49" s="31">
        <f>'по 6-10'!E49+'по 0,4'!E46</f>
        <v>3384</v>
      </c>
      <c r="F49" s="31">
        <f>'по 6-10'!F49+'по 0,4'!F46</f>
        <v>30</v>
      </c>
      <c r="G49" s="31">
        <f>'по 6-10'!G49+'по 0,4'!G46</f>
        <v>732</v>
      </c>
      <c r="H49" s="31">
        <f>'по 6-10'!H49+'по 0,4'!H46</f>
        <v>0</v>
      </c>
      <c r="I49" s="31">
        <f>'по 6-10'!I49+'по 0,4'!I46</f>
        <v>0</v>
      </c>
      <c r="J49" s="31">
        <f>'по 6-10'!J49+'по 0,4'!J46</f>
        <v>0</v>
      </c>
      <c r="K49" s="31">
        <f>'по 6-10'!K49+'по 0,4'!K46</f>
        <v>0</v>
      </c>
      <c r="L49" s="31">
        <f>'по 6-10'!L49+'по 0,4'!L46</f>
        <v>0</v>
      </c>
      <c r="M49" s="31">
        <f>'по 6-10'!M49+'по 0,4'!M46</f>
        <v>0</v>
      </c>
      <c r="N49" s="31">
        <f>'по 6-10'!N49+'по 0,4'!N46</f>
        <v>0</v>
      </c>
      <c r="O49" s="31">
        <f>'по 6-10'!O49+'по 0,4'!O46</f>
        <v>0</v>
      </c>
      <c r="P49" s="31">
        <f>'по 6-10'!P49+'по 0,4'!P46</f>
        <v>0</v>
      </c>
      <c r="Q49" s="31">
        <f>'по 6-10'!Q49+'по 0,4'!Q46</f>
        <v>0</v>
      </c>
    </row>
    <row r="50" spans="1:17" ht="12.75" customHeight="1" x14ac:dyDescent="0.2">
      <c r="A50" s="18"/>
      <c r="B50" s="18"/>
      <c r="C50" s="18" t="s">
        <v>147</v>
      </c>
      <c r="D50" s="31">
        <f>'по 6-10'!D50+'по 0,4'!D47</f>
        <v>2</v>
      </c>
      <c r="E50" s="31">
        <f>'по 6-10'!E50+'по 0,4'!E47</f>
        <v>324</v>
      </c>
      <c r="F50" s="31">
        <f>'по 6-10'!F50+'по 0,4'!F47</f>
        <v>1</v>
      </c>
      <c r="G50" s="31">
        <f>'по 6-10'!G50+'по 0,4'!G47</f>
        <v>15</v>
      </c>
      <c r="H50" s="31">
        <f>'по 6-10'!H50+'по 0,4'!H47</f>
        <v>0</v>
      </c>
      <c r="I50" s="31">
        <f>'по 6-10'!I50+'по 0,4'!I47</f>
        <v>0</v>
      </c>
      <c r="J50" s="31">
        <f>'по 6-10'!J50+'по 0,4'!J47</f>
        <v>0</v>
      </c>
      <c r="K50" s="31">
        <f>'по 6-10'!K50+'по 0,4'!K47</f>
        <v>0</v>
      </c>
      <c r="L50" s="31">
        <f>'по 6-10'!L50+'по 0,4'!L47</f>
        <v>0</v>
      </c>
      <c r="M50" s="31">
        <f>'по 6-10'!M50+'по 0,4'!M47</f>
        <v>0</v>
      </c>
      <c r="N50" s="31">
        <f>'по 6-10'!N50+'по 0,4'!N47</f>
        <v>0</v>
      </c>
      <c r="O50" s="31">
        <f>'по 6-10'!O50+'по 0,4'!O47</f>
        <v>0</v>
      </c>
      <c r="P50" s="31">
        <f>'по 6-10'!P50+'по 0,4'!P47</f>
        <v>0</v>
      </c>
      <c r="Q50" s="31">
        <f>'по 6-10'!Q50+'по 0,4'!Q47</f>
        <v>0</v>
      </c>
    </row>
    <row r="51" spans="1:17" ht="12.75" customHeight="1" x14ac:dyDescent="0.2">
      <c r="A51" s="18"/>
      <c r="B51" s="18"/>
      <c r="C51" s="18" t="s">
        <v>400</v>
      </c>
      <c r="D51" s="31">
        <f>'по 6-10'!D51+'по 0,4'!D48</f>
        <v>8</v>
      </c>
      <c r="E51" s="31">
        <f>'по 6-10'!E51+'по 0,4'!E48</f>
        <v>870</v>
      </c>
      <c r="F51" s="31">
        <f>'по 6-10'!F51+'по 0,4'!F48</f>
        <v>2</v>
      </c>
      <c r="G51" s="31">
        <f>'по 6-10'!G51+'по 0,4'!G48</f>
        <v>505</v>
      </c>
      <c r="H51" s="31">
        <f>'по 6-10'!H51+'по 0,4'!H48</f>
        <v>0</v>
      </c>
      <c r="I51" s="31">
        <f>'по 6-10'!I51+'по 0,4'!I48</f>
        <v>0</v>
      </c>
      <c r="J51" s="31">
        <f>'по 6-10'!J51+'по 0,4'!J48</f>
        <v>0</v>
      </c>
      <c r="K51" s="31">
        <f>'по 6-10'!K51+'по 0,4'!K48</f>
        <v>0</v>
      </c>
      <c r="L51" s="31">
        <f>'по 6-10'!L51+'по 0,4'!L48</f>
        <v>0</v>
      </c>
      <c r="M51" s="31">
        <f>'по 6-10'!M51+'по 0,4'!M48</f>
        <v>0</v>
      </c>
      <c r="N51" s="31">
        <f>'по 6-10'!N51+'по 0,4'!N48</f>
        <v>0</v>
      </c>
      <c r="O51" s="31">
        <f>'по 6-10'!O51+'по 0,4'!O48</f>
        <v>0</v>
      </c>
      <c r="P51" s="31">
        <f>'по 6-10'!P51+'по 0,4'!P48</f>
        <v>0</v>
      </c>
      <c r="Q51" s="31">
        <f>'по 6-10'!Q51+'по 0,4'!Q48</f>
        <v>0</v>
      </c>
    </row>
    <row r="52" spans="1:17" ht="12.75" customHeight="1" x14ac:dyDescent="0.2">
      <c r="A52" s="18"/>
      <c r="B52" s="18"/>
      <c r="C52" s="18" t="s">
        <v>401</v>
      </c>
      <c r="D52" s="31">
        <f>'по 6-10'!D52+'по 0,4'!D49</f>
        <v>35</v>
      </c>
      <c r="E52" s="31">
        <f>'по 6-10'!E52+'по 0,4'!E49</f>
        <v>825</v>
      </c>
      <c r="F52" s="31">
        <f>'по 6-10'!F52+'по 0,4'!F49</f>
        <v>13</v>
      </c>
      <c r="G52" s="31">
        <f>'по 6-10'!G52+'по 0,4'!G49</f>
        <v>211</v>
      </c>
      <c r="H52" s="31">
        <f>'по 6-10'!H52+'по 0,4'!H49</f>
        <v>0</v>
      </c>
      <c r="I52" s="31">
        <f>'по 6-10'!I52+'по 0,4'!I49</f>
        <v>0</v>
      </c>
      <c r="J52" s="31">
        <f>'по 6-10'!J52+'по 0,4'!J49</f>
        <v>2</v>
      </c>
      <c r="K52" s="31">
        <f>'по 6-10'!K52+'по 0,4'!K49</f>
        <v>100</v>
      </c>
      <c r="L52" s="31">
        <f>'по 6-10'!L52+'по 0,4'!L49</f>
        <v>0</v>
      </c>
      <c r="M52" s="31">
        <f>'по 6-10'!M52+'по 0,4'!M49</f>
        <v>0</v>
      </c>
      <c r="N52" s="31">
        <f>'по 6-10'!N52+'по 0,4'!N49</f>
        <v>0</v>
      </c>
      <c r="O52" s="31">
        <f>'по 6-10'!O52+'по 0,4'!O49</f>
        <v>0</v>
      </c>
      <c r="P52" s="31">
        <f>'по 6-10'!P52+'по 0,4'!P49</f>
        <v>0</v>
      </c>
      <c r="Q52" s="31">
        <f>'по 6-10'!Q52+'по 0,4'!Q49</f>
        <v>0</v>
      </c>
    </row>
    <row r="53" spans="1:17" ht="12.75" customHeight="1" x14ac:dyDescent="0.2">
      <c r="A53" s="18"/>
      <c r="B53" s="18"/>
      <c r="C53" s="119" t="s">
        <v>426</v>
      </c>
      <c r="D53" s="31">
        <f>'по 6-10'!D53+'по 0,4'!D50</f>
        <v>1</v>
      </c>
      <c r="E53" s="31">
        <f>'по 6-10'!E53+'по 0,4'!E50</f>
        <v>25</v>
      </c>
      <c r="F53" s="31">
        <f>'по 6-10'!F53+'по 0,4'!F50</f>
        <v>0</v>
      </c>
      <c r="G53" s="31">
        <f>'по 6-10'!G53+'по 0,4'!G50</f>
        <v>0</v>
      </c>
      <c r="H53" s="31">
        <f>'по 6-10'!H53+'по 0,4'!H50</f>
        <v>0</v>
      </c>
      <c r="I53" s="31">
        <f>'по 6-10'!I53+'по 0,4'!I50</f>
        <v>0</v>
      </c>
      <c r="J53" s="31">
        <f>'по 6-10'!J53+'по 0,4'!J50</f>
        <v>0</v>
      </c>
      <c r="K53" s="31">
        <f>'по 6-10'!K53+'по 0,4'!K50</f>
        <v>0</v>
      </c>
      <c r="L53" s="31">
        <f>'по 6-10'!L53+'по 0,4'!L50</f>
        <v>0</v>
      </c>
      <c r="M53" s="31">
        <f>'по 6-10'!M53+'по 0,4'!M50</f>
        <v>0</v>
      </c>
      <c r="N53" s="31">
        <f>'по 6-10'!N53+'по 0,4'!N50</f>
        <v>0</v>
      </c>
      <c r="O53" s="31">
        <f>'по 6-10'!O53+'по 0,4'!O50</f>
        <v>0</v>
      </c>
      <c r="P53" s="31">
        <f>'по 6-10'!P53+'по 0,4'!P50</f>
        <v>0</v>
      </c>
      <c r="Q53" s="31">
        <f>'по 6-10'!Q53+'по 0,4'!Q50</f>
        <v>0</v>
      </c>
    </row>
    <row r="54" spans="1:17" ht="12.75" customHeight="1" x14ac:dyDescent="0.2">
      <c r="A54" s="18"/>
      <c r="B54" s="18"/>
      <c r="C54" s="18" t="s">
        <v>403</v>
      </c>
      <c r="D54" s="31">
        <f>'по 6-10'!D54+'по 0,4'!D51</f>
        <v>29</v>
      </c>
      <c r="E54" s="31">
        <f>'по 6-10'!E54+'по 0,4'!E51</f>
        <v>1246</v>
      </c>
      <c r="F54" s="31">
        <f>'по 6-10'!F54+'по 0,4'!F51</f>
        <v>23</v>
      </c>
      <c r="G54" s="31">
        <f>'по 6-10'!G54+'по 0,4'!G51</f>
        <v>156</v>
      </c>
      <c r="H54" s="31">
        <f>'по 6-10'!H54+'по 0,4'!H51</f>
        <v>0</v>
      </c>
      <c r="I54" s="31">
        <f>'по 6-10'!I54+'по 0,4'!I51</f>
        <v>0</v>
      </c>
      <c r="J54" s="31">
        <f>'по 6-10'!J54+'по 0,4'!J51</f>
        <v>0</v>
      </c>
      <c r="K54" s="31">
        <f>'по 6-10'!K54+'по 0,4'!K51</f>
        <v>0</v>
      </c>
      <c r="L54" s="31">
        <f>'по 6-10'!L54+'по 0,4'!L51</f>
        <v>0</v>
      </c>
      <c r="M54" s="31">
        <f>'по 6-10'!M54+'по 0,4'!M51</f>
        <v>0</v>
      </c>
      <c r="N54" s="31">
        <f>'по 6-10'!N54+'по 0,4'!N51</f>
        <v>0</v>
      </c>
      <c r="O54" s="31">
        <f>'по 6-10'!O54+'по 0,4'!O51</f>
        <v>0</v>
      </c>
      <c r="P54" s="31">
        <f>'по 6-10'!P54+'по 0,4'!P51</f>
        <v>0</v>
      </c>
      <c r="Q54" s="31">
        <f>'по 6-10'!Q54+'по 0,4'!Q51</f>
        <v>0</v>
      </c>
    </row>
    <row r="55" spans="1:17" ht="12.75" customHeight="1" x14ac:dyDescent="0.2">
      <c r="A55" s="18"/>
      <c r="B55" s="18"/>
      <c r="C55" s="18" t="s">
        <v>375</v>
      </c>
      <c r="D55" s="31">
        <f>'по 6-10'!D55+'по 0,4'!D52</f>
        <v>2</v>
      </c>
      <c r="E55" s="31">
        <f>'по 6-10'!E55+'по 0,4'!E52</f>
        <v>15</v>
      </c>
      <c r="F55" s="31">
        <f>'по 6-10'!F55+'по 0,4'!F52</f>
        <v>1</v>
      </c>
      <c r="G55" s="31">
        <f>'по 6-10'!G55+'по 0,4'!G52</f>
        <v>12</v>
      </c>
      <c r="H55" s="31">
        <f>'по 6-10'!H55+'по 0,4'!H52</f>
        <v>0</v>
      </c>
      <c r="I55" s="31">
        <f>'по 6-10'!I55+'по 0,4'!I52</f>
        <v>0</v>
      </c>
      <c r="J55" s="31">
        <f>'по 6-10'!J55+'по 0,4'!J52</f>
        <v>0</v>
      </c>
      <c r="K55" s="31">
        <f>'по 6-10'!K55+'по 0,4'!K52</f>
        <v>0</v>
      </c>
      <c r="L55" s="31">
        <f>'по 6-10'!L55+'по 0,4'!L52</f>
        <v>0</v>
      </c>
      <c r="M55" s="31">
        <f>'по 6-10'!M55+'по 0,4'!M52</f>
        <v>0</v>
      </c>
      <c r="N55" s="31">
        <f>'по 6-10'!N55+'по 0,4'!N52</f>
        <v>0</v>
      </c>
      <c r="O55" s="31">
        <f>'по 6-10'!O55+'по 0,4'!O52</f>
        <v>0</v>
      </c>
      <c r="P55" s="31">
        <f>'по 6-10'!P55+'по 0,4'!P52</f>
        <v>0</v>
      </c>
      <c r="Q55" s="31">
        <f>'по 6-10'!Q55+'по 0,4'!Q52</f>
        <v>0</v>
      </c>
    </row>
    <row r="56" spans="1:17" ht="12.75" customHeight="1" x14ac:dyDescent="0.2">
      <c r="A56" s="18"/>
      <c r="B56" s="18"/>
      <c r="C56" s="18" t="s">
        <v>384</v>
      </c>
      <c r="D56" s="31">
        <f>'по 6-10'!D56+'по 0,4'!D53</f>
        <v>5</v>
      </c>
      <c r="E56" s="31">
        <f>'по 6-10'!E56+'по 0,4'!E53</f>
        <v>66</v>
      </c>
      <c r="F56" s="31">
        <f>'по 6-10'!F56+'по 0,4'!F53</f>
        <v>2</v>
      </c>
      <c r="G56" s="31">
        <f>'по 6-10'!G56+'по 0,4'!G53</f>
        <v>20</v>
      </c>
      <c r="H56" s="31">
        <f>'по 6-10'!H56+'по 0,4'!H53</f>
        <v>0</v>
      </c>
      <c r="I56" s="31">
        <f>'по 6-10'!I56+'по 0,4'!I53</f>
        <v>0</v>
      </c>
      <c r="J56" s="31">
        <f>'по 6-10'!J56+'по 0,4'!J53</f>
        <v>0</v>
      </c>
      <c r="K56" s="31">
        <f>'по 6-10'!K56+'по 0,4'!K53</f>
        <v>0</v>
      </c>
      <c r="L56" s="31">
        <f>'по 6-10'!L56+'по 0,4'!L53</f>
        <v>0</v>
      </c>
      <c r="M56" s="31">
        <f>'по 6-10'!M56+'по 0,4'!M53</f>
        <v>0</v>
      </c>
      <c r="N56" s="31">
        <f>'по 6-10'!N56+'по 0,4'!N53</f>
        <v>0</v>
      </c>
      <c r="O56" s="31">
        <f>'по 6-10'!O56+'по 0,4'!O53</f>
        <v>0</v>
      </c>
      <c r="P56" s="31">
        <f>'по 6-10'!P56+'по 0,4'!P53</f>
        <v>0</v>
      </c>
      <c r="Q56" s="31">
        <f>'по 6-10'!Q56+'по 0,4'!Q53</f>
        <v>0</v>
      </c>
    </row>
    <row r="57" spans="1:17" ht="12.75" customHeight="1" x14ac:dyDescent="0.2">
      <c r="A57" s="18"/>
      <c r="B57" s="18"/>
      <c r="C57" s="18" t="s">
        <v>404</v>
      </c>
      <c r="D57" s="31">
        <f>'по 6-10'!D57+'по 0,4'!D54</f>
        <v>3</v>
      </c>
      <c r="E57" s="31">
        <f>'по 6-10'!E57+'по 0,4'!E54</f>
        <v>34</v>
      </c>
      <c r="F57" s="31">
        <f>'по 6-10'!F57+'по 0,4'!F54</f>
        <v>2</v>
      </c>
      <c r="G57" s="31">
        <f>'по 6-10'!G57+'по 0,4'!G54</f>
        <v>22</v>
      </c>
      <c r="H57" s="31">
        <f>'по 6-10'!H57+'по 0,4'!H54</f>
        <v>0</v>
      </c>
      <c r="I57" s="31">
        <f>'по 6-10'!I57+'по 0,4'!I54</f>
        <v>0</v>
      </c>
      <c r="J57" s="31">
        <f>'по 6-10'!J57+'по 0,4'!J54</f>
        <v>0</v>
      </c>
      <c r="K57" s="31">
        <f>'по 6-10'!K57+'по 0,4'!K54</f>
        <v>0</v>
      </c>
      <c r="L57" s="31">
        <f>'по 6-10'!L57+'по 0,4'!L54</f>
        <v>0</v>
      </c>
      <c r="M57" s="31">
        <f>'по 6-10'!M57+'по 0,4'!M54</f>
        <v>0</v>
      </c>
      <c r="N57" s="31">
        <f>'по 6-10'!N57+'по 0,4'!N54</f>
        <v>0</v>
      </c>
      <c r="O57" s="31">
        <f>'по 6-10'!O57+'по 0,4'!O54</f>
        <v>0</v>
      </c>
      <c r="P57" s="31">
        <f>'по 6-10'!P57+'по 0,4'!P54</f>
        <v>0</v>
      </c>
      <c r="Q57" s="31">
        <f>'по 6-10'!Q57+'по 0,4'!Q54</f>
        <v>0</v>
      </c>
    </row>
    <row r="58" spans="1:17" ht="12.75" customHeight="1" x14ac:dyDescent="0.2">
      <c r="A58" s="18"/>
      <c r="B58" s="18"/>
      <c r="C58" s="18" t="s">
        <v>405</v>
      </c>
      <c r="D58" s="31">
        <f>'по 6-10'!D58+'по 0,4'!D55</f>
        <v>15</v>
      </c>
      <c r="E58" s="31">
        <f>'по 6-10'!E58+'по 0,4'!E55</f>
        <v>126</v>
      </c>
      <c r="F58" s="31">
        <f>'по 6-10'!F58+'по 0,4'!F55</f>
        <v>9</v>
      </c>
      <c r="G58" s="31">
        <f>'по 6-10'!G58+'по 0,4'!G55</f>
        <v>84</v>
      </c>
      <c r="H58" s="31">
        <f>'по 6-10'!H58+'по 0,4'!H55</f>
        <v>0</v>
      </c>
      <c r="I58" s="31">
        <f>'по 6-10'!I58+'по 0,4'!I55</f>
        <v>0</v>
      </c>
      <c r="J58" s="31">
        <f>'по 6-10'!J58+'по 0,4'!J55</f>
        <v>0</v>
      </c>
      <c r="K58" s="31">
        <f>'по 6-10'!K58+'по 0,4'!K55</f>
        <v>0</v>
      </c>
      <c r="L58" s="31">
        <f>'по 6-10'!L58+'по 0,4'!L55</f>
        <v>0</v>
      </c>
      <c r="M58" s="31">
        <f>'по 6-10'!M58+'по 0,4'!M55</f>
        <v>0</v>
      </c>
      <c r="N58" s="31">
        <f>'по 6-10'!N58+'по 0,4'!N55</f>
        <v>0</v>
      </c>
      <c r="O58" s="31">
        <f>'по 6-10'!O58+'по 0,4'!O55</f>
        <v>0</v>
      </c>
      <c r="P58" s="31">
        <f>'по 6-10'!P58+'по 0,4'!P55</f>
        <v>0</v>
      </c>
      <c r="Q58" s="31">
        <f>'по 6-10'!Q58+'по 0,4'!Q55</f>
        <v>0</v>
      </c>
    </row>
    <row r="59" spans="1:17" ht="12.75" customHeight="1" x14ac:dyDescent="0.2">
      <c r="A59" s="18"/>
      <c r="B59" s="18"/>
      <c r="C59" s="18" t="s">
        <v>406</v>
      </c>
      <c r="D59" s="31">
        <f>'по 6-10'!D59+'по 0,4'!D56</f>
        <v>0</v>
      </c>
      <c r="E59" s="31">
        <f>'по 6-10'!E59+'по 0,4'!E56</f>
        <v>0</v>
      </c>
      <c r="F59" s="31">
        <f>'по 6-10'!F59+'по 0,4'!F56</f>
        <v>0</v>
      </c>
      <c r="G59" s="31">
        <f>'по 6-10'!G59+'по 0,4'!G56</f>
        <v>0</v>
      </c>
      <c r="H59" s="31">
        <f>'по 6-10'!H59+'по 0,4'!H56</f>
        <v>0</v>
      </c>
      <c r="I59" s="31">
        <f>'по 6-10'!I59+'по 0,4'!I56</f>
        <v>0</v>
      </c>
      <c r="J59" s="31">
        <f>'по 6-10'!J59+'по 0,4'!J56</f>
        <v>0</v>
      </c>
      <c r="K59" s="31">
        <f>'по 6-10'!K59+'по 0,4'!K56</f>
        <v>0</v>
      </c>
      <c r="L59" s="31">
        <f>'по 6-10'!L59+'по 0,4'!L56</f>
        <v>0</v>
      </c>
      <c r="M59" s="31">
        <f>'по 6-10'!M59+'по 0,4'!M56</f>
        <v>0</v>
      </c>
      <c r="N59" s="31">
        <f>'по 6-10'!N59+'по 0,4'!N56</f>
        <v>0</v>
      </c>
      <c r="O59" s="31">
        <f>'по 6-10'!O59+'по 0,4'!O56</f>
        <v>0</v>
      </c>
      <c r="P59" s="31">
        <f>'по 6-10'!P59+'по 0,4'!P56</f>
        <v>0</v>
      </c>
      <c r="Q59" s="31">
        <f>'по 6-10'!Q59+'по 0,4'!Q56</f>
        <v>0</v>
      </c>
    </row>
    <row r="60" spans="1:17" ht="12.75" customHeight="1" x14ac:dyDescent="0.2">
      <c r="A60" s="18"/>
      <c r="B60" s="18"/>
      <c r="C60" s="18" t="s">
        <v>407</v>
      </c>
      <c r="D60" s="31">
        <f>'по 6-10'!D60+'по 0,4'!D57</f>
        <v>4</v>
      </c>
      <c r="E60" s="31">
        <f>'по 6-10'!E60+'по 0,4'!E57</f>
        <v>109</v>
      </c>
      <c r="F60" s="31">
        <f>'по 6-10'!F60+'по 0,4'!F57</f>
        <v>3</v>
      </c>
      <c r="G60" s="31">
        <f>'по 6-10'!G60+'по 0,4'!G57</f>
        <v>18</v>
      </c>
      <c r="H60" s="31">
        <f>'по 6-10'!H60+'по 0,4'!H57</f>
        <v>0</v>
      </c>
      <c r="I60" s="31">
        <f>'по 6-10'!I60+'по 0,4'!I57</f>
        <v>0</v>
      </c>
      <c r="J60" s="31">
        <f>'по 6-10'!J60+'по 0,4'!J57</f>
        <v>2</v>
      </c>
      <c r="K60" s="31">
        <f>'по 6-10'!K60+'по 0,4'!K57</f>
        <v>54</v>
      </c>
      <c r="L60" s="31">
        <f>'по 6-10'!L60+'по 0,4'!L57</f>
        <v>0</v>
      </c>
      <c r="M60" s="31">
        <f>'по 6-10'!M60+'по 0,4'!M57</f>
        <v>0</v>
      </c>
      <c r="N60" s="31">
        <f>'по 6-10'!N60+'по 0,4'!N57</f>
        <v>0</v>
      </c>
      <c r="O60" s="31">
        <f>'по 6-10'!O60+'по 0,4'!O57</f>
        <v>0</v>
      </c>
      <c r="P60" s="31">
        <f>'по 6-10'!P60+'по 0,4'!P57</f>
        <v>0</v>
      </c>
      <c r="Q60" s="31">
        <f>'по 6-10'!Q60+'по 0,4'!Q57</f>
        <v>0</v>
      </c>
    </row>
    <row r="61" spans="1:17" ht="12.75" customHeight="1" x14ac:dyDescent="0.2">
      <c r="A61" s="18"/>
      <c r="B61" s="18"/>
      <c r="C61" s="18" t="s">
        <v>408</v>
      </c>
      <c r="D61" s="31">
        <f>'по 6-10'!D61+'по 0,4'!D58</f>
        <v>1</v>
      </c>
      <c r="E61" s="31">
        <f>'по 6-10'!E61+'по 0,4'!E58</f>
        <v>400</v>
      </c>
      <c r="F61" s="31">
        <f>'по 6-10'!F61+'по 0,4'!F58</f>
        <v>0</v>
      </c>
      <c r="G61" s="31">
        <f>'по 6-10'!G61+'по 0,4'!G58</f>
        <v>0</v>
      </c>
      <c r="H61" s="31">
        <f>'по 6-10'!H61+'по 0,4'!H58</f>
        <v>0</v>
      </c>
      <c r="I61" s="31">
        <f>'по 6-10'!I61+'по 0,4'!I58</f>
        <v>0</v>
      </c>
      <c r="J61" s="31">
        <f>'по 6-10'!J61+'по 0,4'!J58</f>
        <v>0</v>
      </c>
      <c r="K61" s="31">
        <f>'по 6-10'!K61+'по 0,4'!K58</f>
        <v>0</v>
      </c>
      <c r="L61" s="31">
        <f>'по 6-10'!L61+'по 0,4'!L58</f>
        <v>0</v>
      </c>
      <c r="M61" s="31">
        <f>'по 6-10'!M61+'по 0,4'!M58</f>
        <v>0</v>
      </c>
      <c r="N61" s="31">
        <f>'по 6-10'!N61+'по 0,4'!N58</f>
        <v>0</v>
      </c>
      <c r="O61" s="31">
        <f>'по 6-10'!O61+'по 0,4'!O58</f>
        <v>0</v>
      </c>
      <c r="P61" s="31">
        <f>'по 6-10'!P61+'по 0,4'!P58</f>
        <v>0</v>
      </c>
      <c r="Q61" s="31">
        <f>'по 6-10'!Q61+'по 0,4'!Q58</f>
        <v>0</v>
      </c>
    </row>
    <row r="62" spans="1:17" ht="12.75" customHeight="1" x14ac:dyDescent="0.2">
      <c r="A62" s="18"/>
      <c r="B62" s="18"/>
      <c r="C62" s="18" t="s">
        <v>409</v>
      </c>
      <c r="D62" s="31">
        <f>'по 6-10'!D62+'по 0,4'!D59</f>
        <v>0</v>
      </c>
      <c r="E62" s="31">
        <f>'по 6-10'!E62+'по 0,4'!E59</f>
        <v>0</v>
      </c>
      <c r="F62" s="31">
        <f>'по 6-10'!F62+'по 0,4'!F59</f>
        <v>0</v>
      </c>
      <c r="G62" s="31">
        <f>'по 6-10'!G62+'по 0,4'!G59</f>
        <v>0</v>
      </c>
      <c r="H62" s="31">
        <f>'по 6-10'!H62+'по 0,4'!H59</f>
        <v>0</v>
      </c>
      <c r="I62" s="31">
        <f>'по 6-10'!I62+'по 0,4'!I59</f>
        <v>0</v>
      </c>
      <c r="J62" s="31">
        <f>'по 6-10'!J62+'по 0,4'!J59</f>
        <v>0</v>
      </c>
      <c r="K62" s="31">
        <f>'по 6-10'!K62+'по 0,4'!K59</f>
        <v>0</v>
      </c>
      <c r="L62" s="31">
        <f>'по 6-10'!L62+'по 0,4'!L59</f>
        <v>0</v>
      </c>
      <c r="M62" s="31">
        <f>'по 6-10'!M62+'по 0,4'!M59</f>
        <v>0</v>
      </c>
      <c r="N62" s="31">
        <f>'по 6-10'!N62+'по 0,4'!N59</f>
        <v>0</v>
      </c>
      <c r="O62" s="31">
        <f>'по 6-10'!O62+'по 0,4'!O59</f>
        <v>0</v>
      </c>
      <c r="P62" s="31">
        <f>'по 6-10'!P62+'по 0,4'!P59</f>
        <v>0</v>
      </c>
      <c r="Q62" s="31">
        <f>'по 6-10'!Q62+'по 0,4'!Q59</f>
        <v>0</v>
      </c>
    </row>
    <row r="63" spans="1:17" ht="12.75" customHeight="1" x14ac:dyDescent="0.2">
      <c r="A63" s="18"/>
      <c r="B63" s="18"/>
      <c r="C63" s="18" t="s">
        <v>410</v>
      </c>
      <c r="D63" s="31">
        <f>'по 6-10'!D63+'по 0,4'!D60</f>
        <v>5</v>
      </c>
      <c r="E63" s="31">
        <f>'по 6-10'!E63+'по 0,4'!E60</f>
        <v>1220</v>
      </c>
      <c r="F63" s="31">
        <f>'по 6-10'!F63+'по 0,4'!F60</f>
        <v>1</v>
      </c>
      <c r="G63" s="31">
        <f>'по 6-10'!G63+'по 0,4'!G60</f>
        <v>350</v>
      </c>
      <c r="H63" s="31">
        <f>'по 6-10'!H63+'по 0,4'!H60</f>
        <v>0</v>
      </c>
      <c r="I63" s="31">
        <f>'по 6-10'!I63+'по 0,4'!I60</f>
        <v>0</v>
      </c>
      <c r="J63" s="31">
        <f>'по 6-10'!J63+'по 0,4'!J60</f>
        <v>0</v>
      </c>
      <c r="K63" s="31">
        <f>'по 6-10'!K63+'по 0,4'!K60</f>
        <v>0</v>
      </c>
      <c r="L63" s="31">
        <f>'по 6-10'!L63+'по 0,4'!L60</f>
        <v>0</v>
      </c>
      <c r="M63" s="31">
        <f>'по 6-10'!M63+'по 0,4'!M60</f>
        <v>0</v>
      </c>
      <c r="N63" s="31">
        <f>'по 6-10'!N63+'по 0,4'!N60</f>
        <v>0</v>
      </c>
      <c r="O63" s="31">
        <f>'по 6-10'!O63+'по 0,4'!O60</f>
        <v>0</v>
      </c>
      <c r="P63" s="31">
        <f>'по 6-10'!P63+'по 0,4'!P60</f>
        <v>0</v>
      </c>
      <c r="Q63" s="31">
        <f>'по 6-10'!Q63+'по 0,4'!Q60</f>
        <v>0</v>
      </c>
    </row>
    <row r="64" spans="1:17" ht="17.25" customHeight="1" x14ac:dyDescent="0.2">
      <c r="A64" s="18"/>
      <c r="B64" s="20"/>
      <c r="C64" s="20" t="s">
        <v>30</v>
      </c>
      <c r="D64" s="64">
        <f>SUM(D23:D63)</f>
        <v>1139</v>
      </c>
      <c r="E64" s="64">
        <f>SUM(E23:E63)</f>
        <v>43319.8</v>
      </c>
      <c r="F64" s="64">
        <f>SUM(F23:F63)</f>
        <v>457</v>
      </c>
      <c r="G64" s="64">
        <f>SUM(G23:G63)</f>
        <v>13305.5</v>
      </c>
      <c r="H64" s="64">
        <f t="shared" ref="H64:K64" si="0">SUM(H23:H63)</f>
        <v>1</v>
      </c>
      <c r="I64" s="64">
        <f t="shared" si="0"/>
        <v>360</v>
      </c>
      <c r="J64" s="64">
        <f t="shared" si="0"/>
        <v>40</v>
      </c>
      <c r="K64" s="64">
        <f t="shared" si="0"/>
        <v>3398</v>
      </c>
      <c r="L64" s="31">
        <f>'по 6-10'!L64+'по 0,4'!L61</f>
        <v>0</v>
      </c>
      <c r="M64" s="31">
        <f>'по 6-10'!M64+'по 0,4'!M61</f>
        <v>0</v>
      </c>
      <c r="N64" s="31">
        <f>'по 6-10'!N64+'по 0,4'!N61</f>
        <v>0</v>
      </c>
      <c r="O64" s="31">
        <f>'по 6-10'!O64+'по 0,4'!O61</f>
        <v>0</v>
      </c>
      <c r="P64" s="31">
        <f>'по 6-10'!P64+'по 0,4'!P61</f>
        <v>0</v>
      </c>
      <c r="Q64" s="31">
        <f>'по 6-10'!Q64+'по 0,4'!Q61</f>
        <v>0</v>
      </c>
    </row>
    <row r="65" spans="1:17" ht="15" x14ac:dyDescent="0.25">
      <c r="A65" s="18"/>
      <c r="B65" s="92"/>
      <c r="C65" s="92" t="s">
        <v>148</v>
      </c>
      <c r="D65" s="69"/>
      <c r="E65" s="31"/>
      <c r="F65" s="31"/>
      <c r="G65" s="31"/>
      <c r="H65" s="24"/>
      <c r="I65" s="24"/>
      <c r="J65" s="31"/>
      <c r="K65" s="31"/>
      <c r="L65" s="31">
        <f>'по 6-10'!L65+'по 0,4'!L62</f>
        <v>0</v>
      </c>
      <c r="M65" s="31">
        <f>'по 6-10'!M65+'по 0,4'!M62</f>
        <v>0</v>
      </c>
      <c r="N65" s="31">
        <f>'по 6-10'!N65+'по 0,4'!N62</f>
        <v>0</v>
      </c>
      <c r="O65" s="31">
        <f>'по 6-10'!O65+'по 0,4'!O62</f>
        <v>0</v>
      </c>
      <c r="P65" s="31">
        <f>'по 6-10'!P65+'по 0,4'!P62</f>
        <v>0</v>
      </c>
      <c r="Q65" s="31">
        <f>'по 6-10'!Q65+'по 0,4'!Q62</f>
        <v>0</v>
      </c>
    </row>
    <row r="66" spans="1:17" ht="12.75" customHeight="1" x14ac:dyDescent="0.2">
      <c r="A66" s="18"/>
      <c r="B66" s="18"/>
      <c r="C66" s="18" t="s">
        <v>344</v>
      </c>
      <c r="D66" s="31">
        <f>'по 6-10'!D66+'по 0,4'!D63</f>
        <v>47</v>
      </c>
      <c r="E66" s="31">
        <f>'по 6-10'!E66+'по 0,4'!E63</f>
        <v>1130</v>
      </c>
      <c r="F66" s="31">
        <f>'по 6-10'!F66+'по 0,4'!F63</f>
        <v>18</v>
      </c>
      <c r="G66" s="31">
        <f>'по 6-10'!G66+'по 0,4'!G63</f>
        <v>341</v>
      </c>
      <c r="H66" s="31">
        <f>'по 6-10'!H66+'по 0,4'!H63</f>
        <v>0</v>
      </c>
      <c r="I66" s="31">
        <f>'по 6-10'!I66+'по 0,4'!I63</f>
        <v>0</v>
      </c>
      <c r="J66" s="31">
        <f>'по 6-10'!J66+'по 0,4'!J63</f>
        <v>2</v>
      </c>
      <c r="K66" s="31">
        <f>'по 6-10'!K66+'по 0,4'!K63</f>
        <v>170</v>
      </c>
      <c r="L66" s="31">
        <f>'по 6-10'!L66+'по 0,4'!L63</f>
        <v>0</v>
      </c>
      <c r="M66" s="31">
        <f>'по 6-10'!M66+'по 0,4'!M63</f>
        <v>0</v>
      </c>
      <c r="N66" s="31">
        <f>'по 6-10'!N66+'по 0,4'!N63</f>
        <v>0</v>
      </c>
      <c r="O66" s="31">
        <f>'по 6-10'!O66+'по 0,4'!O63</f>
        <v>0</v>
      </c>
      <c r="P66" s="31">
        <f>'по 6-10'!P66+'по 0,4'!P63</f>
        <v>0</v>
      </c>
      <c r="Q66" s="31">
        <f>'по 6-10'!Q66+'по 0,4'!Q63</f>
        <v>0</v>
      </c>
    </row>
    <row r="67" spans="1:17" ht="12.75" customHeight="1" x14ac:dyDescent="0.2">
      <c r="A67" s="18"/>
      <c r="B67" s="18"/>
      <c r="C67" s="18" t="s">
        <v>149</v>
      </c>
      <c r="D67" s="31">
        <f>'по 6-10'!D67+'по 0,4'!D64</f>
        <v>30</v>
      </c>
      <c r="E67" s="31">
        <f>'по 6-10'!E67+'по 0,4'!E64</f>
        <v>1067</v>
      </c>
      <c r="F67" s="31">
        <f>'по 6-10'!F67+'по 0,4'!F64</f>
        <v>9</v>
      </c>
      <c r="G67" s="31">
        <f>'по 6-10'!G67+'по 0,4'!G64</f>
        <v>312</v>
      </c>
      <c r="H67" s="31">
        <f>'по 6-10'!H67+'по 0,4'!H64</f>
        <v>0</v>
      </c>
      <c r="I67" s="31">
        <f>'по 6-10'!I67+'по 0,4'!I64</f>
        <v>0</v>
      </c>
      <c r="J67" s="31">
        <f>'по 6-10'!J67+'по 0,4'!J64</f>
        <v>1</v>
      </c>
      <c r="K67" s="31">
        <f>'по 6-10'!K67+'по 0,4'!K64</f>
        <v>70</v>
      </c>
      <c r="L67" s="31">
        <f>'по 6-10'!L67+'по 0,4'!L64</f>
        <v>0</v>
      </c>
      <c r="M67" s="31">
        <f>'по 6-10'!M67+'по 0,4'!M64</f>
        <v>0</v>
      </c>
      <c r="N67" s="31">
        <f>'по 6-10'!N67+'по 0,4'!N64</f>
        <v>0</v>
      </c>
      <c r="O67" s="31">
        <f>'по 6-10'!O67+'по 0,4'!O64</f>
        <v>0</v>
      </c>
      <c r="P67" s="31">
        <f>'по 6-10'!P67+'по 0,4'!P64</f>
        <v>0</v>
      </c>
      <c r="Q67" s="31">
        <f>'по 6-10'!Q67+'по 0,4'!Q64</f>
        <v>0</v>
      </c>
    </row>
    <row r="68" spans="1:17" ht="12.75" customHeight="1" x14ac:dyDescent="0.2">
      <c r="A68" s="18"/>
      <c r="B68" s="18"/>
      <c r="C68" s="18" t="s">
        <v>150</v>
      </c>
      <c r="D68" s="31">
        <f>'по 6-10'!D68+'по 0,4'!D65</f>
        <v>10</v>
      </c>
      <c r="E68" s="31">
        <f>'по 6-10'!E68+'по 0,4'!E65</f>
        <v>393</v>
      </c>
      <c r="F68" s="31">
        <f>'по 6-10'!F68+'по 0,4'!F65</f>
        <v>6</v>
      </c>
      <c r="G68" s="31">
        <f>'по 6-10'!G68+'по 0,4'!G65</f>
        <v>90</v>
      </c>
      <c r="H68" s="31">
        <f>'по 6-10'!H68+'по 0,4'!H65</f>
        <v>0</v>
      </c>
      <c r="I68" s="31">
        <f>'по 6-10'!I68+'по 0,4'!I65</f>
        <v>0</v>
      </c>
      <c r="J68" s="31">
        <f>'по 6-10'!J68+'по 0,4'!J65</f>
        <v>1</v>
      </c>
      <c r="K68" s="31">
        <f>'по 6-10'!K68+'по 0,4'!K65</f>
        <v>15</v>
      </c>
      <c r="L68" s="31">
        <f>'по 6-10'!L68+'по 0,4'!L65</f>
        <v>0</v>
      </c>
      <c r="M68" s="31">
        <f>'по 6-10'!M68+'по 0,4'!M65</f>
        <v>0</v>
      </c>
      <c r="N68" s="31">
        <f>'по 6-10'!N68+'по 0,4'!N65</f>
        <v>0</v>
      </c>
      <c r="O68" s="31">
        <f>'по 6-10'!O68+'по 0,4'!O65</f>
        <v>0</v>
      </c>
      <c r="P68" s="31">
        <f>'по 6-10'!P68+'по 0,4'!P65</f>
        <v>0</v>
      </c>
      <c r="Q68" s="31">
        <f>'по 6-10'!Q68+'по 0,4'!Q65</f>
        <v>0</v>
      </c>
    </row>
    <row r="69" spans="1:17" ht="12.75" customHeight="1" x14ac:dyDescent="0.2">
      <c r="A69" s="18"/>
      <c r="B69" s="18"/>
      <c r="C69" s="18" t="s">
        <v>151</v>
      </c>
      <c r="D69" s="31">
        <f>'по 6-10'!D69+'по 0,4'!D66</f>
        <v>3</v>
      </c>
      <c r="E69" s="31">
        <f>'по 6-10'!E69+'по 0,4'!E66</f>
        <v>97</v>
      </c>
      <c r="F69" s="31">
        <f>'по 6-10'!F69+'по 0,4'!F66</f>
        <v>0</v>
      </c>
      <c r="G69" s="31">
        <f>'по 6-10'!G69+'по 0,4'!G66</f>
        <v>0</v>
      </c>
      <c r="H69" s="31">
        <f>'по 6-10'!H69+'по 0,4'!H66</f>
        <v>0</v>
      </c>
      <c r="I69" s="31">
        <f>'по 6-10'!I69+'по 0,4'!I66</f>
        <v>0</v>
      </c>
      <c r="J69" s="31">
        <f>'по 6-10'!J69+'по 0,4'!J66</f>
        <v>0</v>
      </c>
      <c r="K69" s="31">
        <f>'по 6-10'!K69+'по 0,4'!K66</f>
        <v>0</v>
      </c>
      <c r="L69" s="31">
        <f>'по 6-10'!L69+'по 0,4'!L66</f>
        <v>0</v>
      </c>
      <c r="M69" s="31">
        <f>'по 6-10'!M69+'по 0,4'!M66</f>
        <v>0</v>
      </c>
      <c r="N69" s="31">
        <f>'по 6-10'!N69+'по 0,4'!N66</f>
        <v>0</v>
      </c>
      <c r="O69" s="31">
        <f>'по 6-10'!O69+'по 0,4'!O66</f>
        <v>0</v>
      </c>
      <c r="P69" s="31">
        <f>'по 6-10'!P69+'по 0,4'!P66</f>
        <v>0</v>
      </c>
      <c r="Q69" s="31">
        <f>'по 6-10'!Q69+'по 0,4'!Q66</f>
        <v>0</v>
      </c>
    </row>
    <row r="70" spans="1:17" ht="12.75" customHeight="1" x14ac:dyDescent="0.2">
      <c r="A70" s="18"/>
      <c r="B70" s="18"/>
      <c r="C70" s="18" t="s">
        <v>152</v>
      </c>
      <c r="D70" s="31">
        <f>'по 6-10'!D70+'по 0,4'!D67</f>
        <v>14</v>
      </c>
      <c r="E70" s="31">
        <f>'по 6-10'!E70+'по 0,4'!E67</f>
        <v>189</v>
      </c>
      <c r="F70" s="31">
        <f>'по 6-10'!F70+'по 0,4'!F67</f>
        <v>8</v>
      </c>
      <c r="G70" s="31">
        <f>'по 6-10'!G70+'по 0,4'!G67</f>
        <v>126</v>
      </c>
      <c r="H70" s="31">
        <f>'по 6-10'!H70+'по 0,4'!H67</f>
        <v>0</v>
      </c>
      <c r="I70" s="31">
        <f>'по 6-10'!I70+'по 0,4'!I67</f>
        <v>0</v>
      </c>
      <c r="J70" s="31">
        <f>'по 6-10'!J70+'по 0,4'!J67</f>
        <v>1</v>
      </c>
      <c r="K70" s="31">
        <f>'по 6-10'!K70+'по 0,4'!K67</f>
        <v>15</v>
      </c>
      <c r="L70" s="31">
        <f>'по 6-10'!L70+'по 0,4'!L67</f>
        <v>0</v>
      </c>
      <c r="M70" s="31">
        <f>'по 6-10'!M70+'по 0,4'!M67</f>
        <v>0</v>
      </c>
      <c r="N70" s="31">
        <f>'по 6-10'!N70+'по 0,4'!N67</f>
        <v>0</v>
      </c>
      <c r="O70" s="31">
        <f>'по 6-10'!O70+'по 0,4'!O67</f>
        <v>0</v>
      </c>
      <c r="P70" s="31">
        <f>'по 6-10'!P70+'по 0,4'!P67</f>
        <v>0</v>
      </c>
      <c r="Q70" s="31">
        <f>'по 6-10'!Q70+'по 0,4'!Q67</f>
        <v>0</v>
      </c>
    </row>
    <row r="71" spans="1:17" ht="12.75" customHeight="1" x14ac:dyDescent="0.2">
      <c r="A71" s="18"/>
      <c r="B71" s="18"/>
      <c r="C71" s="18" t="s">
        <v>411</v>
      </c>
      <c r="D71" s="31">
        <f>'по 6-10'!D71+'по 0,4'!D68</f>
        <v>11</v>
      </c>
      <c r="E71" s="31">
        <f>'по 6-10'!E71+'по 0,4'!E68</f>
        <v>139</v>
      </c>
      <c r="F71" s="31">
        <f>'по 6-10'!F71+'по 0,4'!F68</f>
        <v>3</v>
      </c>
      <c r="G71" s="31">
        <f>'по 6-10'!G71+'по 0,4'!G68</f>
        <v>60</v>
      </c>
      <c r="H71" s="31">
        <f>'по 6-10'!H71+'по 0,4'!H68</f>
        <v>0</v>
      </c>
      <c r="I71" s="31">
        <f>'по 6-10'!I71+'по 0,4'!I68</f>
        <v>0</v>
      </c>
      <c r="J71" s="31">
        <f>'по 6-10'!J71+'по 0,4'!J68</f>
        <v>0</v>
      </c>
      <c r="K71" s="31">
        <f>'по 6-10'!K71+'по 0,4'!K68</f>
        <v>0</v>
      </c>
      <c r="L71" s="31">
        <f>'по 6-10'!L71+'по 0,4'!L68</f>
        <v>0</v>
      </c>
      <c r="M71" s="31">
        <f>'по 6-10'!M71+'по 0,4'!M68</f>
        <v>0</v>
      </c>
      <c r="N71" s="31">
        <f>'по 6-10'!N71+'по 0,4'!N68</f>
        <v>0</v>
      </c>
      <c r="O71" s="31">
        <f>'по 6-10'!O71+'по 0,4'!O68</f>
        <v>0</v>
      </c>
      <c r="P71" s="31">
        <f>'по 6-10'!P71+'по 0,4'!P68</f>
        <v>0</v>
      </c>
      <c r="Q71" s="31">
        <f>'по 6-10'!Q71+'по 0,4'!Q68</f>
        <v>0</v>
      </c>
    </row>
    <row r="72" spans="1:17" ht="12.75" customHeight="1" x14ac:dyDescent="0.2">
      <c r="A72" s="18"/>
      <c r="B72" s="18"/>
      <c r="C72" s="18" t="s">
        <v>153</v>
      </c>
      <c r="D72" s="31">
        <f>'по 6-10'!D72+'по 0,4'!D69</f>
        <v>19</v>
      </c>
      <c r="E72" s="31">
        <f>'по 6-10'!E72+'по 0,4'!E69</f>
        <v>112</v>
      </c>
      <c r="F72" s="31">
        <f>'по 6-10'!F72+'по 0,4'!F69</f>
        <v>15</v>
      </c>
      <c r="G72" s="31">
        <f>'по 6-10'!G72+'по 0,4'!G69</f>
        <v>87</v>
      </c>
      <c r="H72" s="31">
        <f>'по 6-10'!H72+'по 0,4'!H69</f>
        <v>0</v>
      </c>
      <c r="I72" s="31">
        <f>'по 6-10'!I72+'по 0,4'!I69</f>
        <v>0</v>
      </c>
      <c r="J72" s="31">
        <f>'по 6-10'!J72+'по 0,4'!J69</f>
        <v>0</v>
      </c>
      <c r="K72" s="31">
        <f>'по 6-10'!K72+'по 0,4'!K69</f>
        <v>0</v>
      </c>
      <c r="L72" s="31">
        <f>'по 6-10'!L72+'по 0,4'!L69</f>
        <v>0</v>
      </c>
      <c r="M72" s="31">
        <f>'по 6-10'!M72+'по 0,4'!M69</f>
        <v>0</v>
      </c>
      <c r="N72" s="31">
        <f>'по 6-10'!N72+'по 0,4'!N69</f>
        <v>0</v>
      </c>
      <c r="O72" s="31">
        <f>'по 6-10'!O72+'по 0,4'!O69</f>
        <v>0</v>
      </c>
      <c r="P72" s="31">
        <f>'по 6-10'!P72+'по 0,4'!P69</f>
        <v>0</v>
      </c>
      <c r="Q72" s="31">
        <f>'по 6-10'!Q72+'по 0,4'!Q69</f>
        <v>0</v>
      </c>
    </row>
    <row r="73" spans="1:17" ht="12.75" customHeight="1" x14ac:dyDescent="0.2">
      <c r="A73" s="18"/>
      <c r="B73" s="18"/>
      <c r="C73" s="18" t="s">
        <v>155</v>
      </c>
      <c r="D73" s="31">
        <f>'по 6-10'!D73+'по 0,4'!D70</f>
        <v>4</v>
      </c>
      <c r="E73" s="31">
        <f>'по 6-10'!E73+'по 0,4'!E70</f>
        <v>85</v>
      </c>
      <c r="F73" s="31">
        <f>'по 6-10'!F73+'по 0,4'!F70</f>
        <v>0</v>
      </c>
      <c r="G73" s="31">
        <f>'по 6-10'!G73+'по 0,4'!G70</f>
        <v>0</v>
      </c>
      <c r="H73" s="31">
        <f>'по 6-10'!H73+'по 0,4'!H70</f>
        <v>0</v>
      </c>
      <c r="I73" s="31">
        <f>'по 6-10'!I73+'по 0,4'!I70</f>
        <v>0</v>
      </c>
      <c r="J73" s="31">
        <f>'по 6-10'!J73+'по 0,4'!J70</f>
        <v>0</v>
      </c>
      <c r="K73" s="31">
        <f>'по 6-10'!K73+'по 0,4'!K70</f>
        <v>0</v>
      </c>
      <c r="L73" s="31">
        <f>'по 6-10'!L73+'по 0,4'!L70</f>
        <v>0</v>
      </c>
      <c r="M73" s="31">
        <f>'по 6-10'!M73+'по 0,4'!M70</f>
        <v>0</v>
      </c>
      <c r="N73" s="31">
        <f>'по 6-10'!N73+'по 0,4'!N70</f>
        <v>0</v>
      </c>
      <c r="O73" s="31">
        <f>'по 6-10'!O73+'по 0,4'!O70</f>
        <v>0</v>
      </c>
      <c r="P73" s="31">
        <f>'по 6-10'!P73+'по 0,4'!P70</f>
        <v>0</v>
      </c>
      <c r="Q73" s="31">
        <f>'по 6-10'!Q73+'по 0,4'!Q70</f>
        <v>0</v>
      </c>
    </row>
    <row r="74" spans="1:17" ht="12.75" customHeight="1" x14ac:dyDescent="0.2">
      <c r="A74" s="18"/>
      <c r="B74" s="18"/>
      <c r="C74" s="18" t="s">
        <v>433</v>
      </c>
      <c r="D74" s="31">
        <f>'по 6-10'!D74+'по 0,4'!D71</f>
        <v>0</v>
      </c>
      <c r="E74" s="31">
        <f>'по 6-10'!E74+'по 0,4'!E71</f>
        <v>0</v>
      </c>
      <c r="F74" s="31">
        <f>'по 6-10'!F74+'по 0,4'!F71</f>
        <v>0</v>
      </c>
      <c r="G74" s="31">
        <f>'по 6-10'!G74+'по 0,4'!G71</f>
        <v>0</v>
      </c>
      <c r="H74" s="31">
        <f>'по 6-10'!H74+'по 0,4'!H71</f>
        <v>0</v>
      </c>
      <c r="I74" s="31">
        <f>'по 6-10'!I74+'по 0,4'!I71</f>
        <v>0</v>
      </c>
      <c r="J74" s="31">
        <f>'по 6-10'!J74+'по 0,4'!J71</f>
        <v>0</v>
      </c>
      <c r="K74" s="31">
        <f>'по 6-10'!K74+'по 0,4'!K71</f>
        <v>0</v>
      </c>
      <c r="L74" s="31">
        <f>'по 6-10'!L74+'по 0,4'!L71</f>
        <v>0</v>
      </c>
      <c r="M74" s="31">
        <f>'по 6-10'!M74+'по 0,4'!M71</f>
        <v>0</v>
      </c>
      <c r="N74" s="31">
        <f>'по 6-10'!N74+'по 0,4'!N71</f>
        <v>0</v>
      </c>
      <c r="O74" s="31">
        <f>'по 6-10'!O74+'по 0,4'!O71</f>
        <v>0</v>
      </c>
      <c r="P74" s="31">
        <f>'по 6-10'!P74+'по 0,4'!P71</f>
        <v>0</v>
      </c>
      <c r="Q74" s="31">
        <f>'по 6-10'!Q74+'по 0,4'!Q71</f>
        <v>0</v>
      </c>
    </row>
    <row r="75" spans="1:17" ht="12.75" customHeight="1" x14ac:dyDescent="0.2">
      <c r="A75" s="18"/>
      <c r="B75" s="18"/>
      <c r="C75" s="18" t="s">
        <v>147</v>
      </c>
      <c r="D75" s="31">
        <f>'по 6-10'!D75+'по 0,4'!D72</f>
        <v>0</v>
      </c>
      <c r="E75" s="31">
        <f>'по 6-10'!E75+'по 0,4'!E72</f>
        <v>0</v>
      </c>
      <c r="F75" s="31">
        <f>'по 6-10'!F75+'по 0,4'!F72</f>
        <v>0</v>
      </c>
      <c r="G75" s="31">
        <f>'по 6-10'!G75+'по 0,4'!G72</f>
        <v>0</v>
      </c>
      <c r="H75" s="31">
        <f>'по 6-10'!H75+'по 0,4'!H72</f>
        <v>0</v>
      </c>
      <c r="I75" s="31">
        <f>'по 6-10'!I75+'по 0,4'!I72</f>
        <v>0</v>
      </c>
      <c r="J75" s="31">
        <f>'по 6-10'!J75+'по 0,4'!J72</f>
        <v>0</v>
      </c>
      <c r="K75" s="31">
        <f>'по 6-10'!K75+'по 0,4'!K72</f>
        <v>0</v>
      </c>
      <c r="L75" s="31">
        <f>'по 6-10'!L75+'по 0,4'!L72</f>
        <v>0</v>
      </c>
      <c r="M75" s="31">
        <f>'по 6-10'!M75+'по 0,4'!M72</f>
        <v>0</v>
      </c>
      <c r="N75" s="31">
        <f>'по 6-10'!N75+'по 0,4'!N72</f>
        <v>0</v>
      </c>
      <c r="O75" s="31">
        <f>'по 6-10'!O75+'по 0,4'!O72</f>
        <v>0</v>
      </c>
      <c r="P75" s="31">
        <f>'по 6-10'!P75+'по 0,4'!P72</f>
        <v>0</v>
      </c>
      <c r="Q75" s="31">
        <f>'по 6-10'!Q75+'по 0,4'!Q72</f>
        <v>0</v>
      </c>
    </row>
    <row r="76" spans="1:17" ht="12.75" customHeight="1" x14ac:dyDescent="0.2">
      <c r="A76" s="18"/>
      <c r="B76" s="18"/>
      <c r="C76" s="18" t="s">
        <v>156</v>
      </c>
      <c r="D76" s="31">
        <f>'по 6-10'!D76+'по 0,4'!D73</f>
        <v>1</v>
      </c>
      <c r="E76" s="31">
        <f>'по 6-10'!E76+'по 0,4'!E73</f>
        <v>10</v>
      </c>
      <c r="F76" s="31">
        <f>'по 6-10'!F76+'по 0,4'!F73</f>
        <v>1</v>
      </c>
      <c r="G76" s="31">
        <f>'по 6-10'!G76+'по 0,4'!G73</f>
        <v>10</v>
      </c>
      <c r="H76" s="31">
        <f>'по 6-10'!H76+'по 0,4'!H73</f>
        <v>0</v>
      </c>
      <c r="I76" s="31">
        <f>'по 6-10'!I76+'по 0,4'!I73</f>
        <v>0</v>
      </c>
      <c r="J76" s="31">
        <f>'по 6-10'!J76+'по 0,4'!J73</f>
        <v>0</v>
      </c>
      <c r="K76" s="31">
        <f>'по 6-10'!K76+'по 0,4'!K73</f>
        <v>0</v>
      </c>
      <c r="L76" s="31">
        <f>'по 6-10'!L76+'по 0,4'!L73</f>
        <v>0</v>
      </c>
      <c r="M76" s="31">
        <f>'по 6-10'!M76+'по 0,4'!M73</f>
        <v>0</v>
      </c>
      <c r="N76" s="31">
        <f>'по 6-10'!N76+'по 0,4'!N73</f>
        <v>0</v>
      </c>
      <c r="O76" s="31">
        <f>'по 6-10'!O76+'по 0,4'!O73</f>
        <v>0</v>
      </c>
      <c r="P76" s="31">
        <f>'по 6-10'!P76+'по 0,4'!P73</f>
        <v>0</v>
      </c>
      <c r="Q76" s="31">
        <f>'по 6-10'!Q76+'по 0,4'!Q73</f>
        <v>0</v>
      </c>
    </row>
    <row r="77" spans="1:17" ht="12.75" customHeight="1" x14ac:dyDescent="0.2">
      <c r="A77" s="18"/>
      <c r="B77" s="18"/>
      <c r="C77" s="18" t="s">
        <v>157</v>
      </c>
      <c r="D77" s="31">
        <f>'по 6-10'!D77+'по 0,4'!D74</f>
        <v>12</v>
      </c>
      <c r="E77" s="31">
        <f>'по 6-10'!E77+'по 0,4'!E74</f>
        <v>338</v>
      </c>
      <c r="F77" s="31">
        <f>'по 6-10'!F77+'по 0,4'!F74</f>
        <v>6</v>
      </c>
      <c r="G77" s="31">
        <f>'по 6-10'!G77+'по 0,4'!G74</f>
        <v>103</v>
      </c>
      <c r="H77" s="31">
        <f>'по 6-10'!H77+'по 0,4'!H74</f>
        <v>0</v>
      </c>
      <c r="I77" s="31">
        <f>'по 6-10'!I77+'по 0,4'!I74</f>
        <v>0</v>
      </c>
      <c r="J77" s="31">
        <f>'по 6-10'!J77+'по 0,4'!J74</f>
        <v>1</v>
      </c>
      <c r="K77" s="31">
        <f>'по 6-10'!K77+'по 0,4'!K74</f>
        <v>40</v>
      </c>
      <c r="L77" s="31">
        <f>'по 6-10'!L77+'по 0,4'!L74</f>
        <v>0</v>
      </c>
      <c r="M77" s="31">
        <f>'по 6-10'!M77+'по 0,4'!M74</f>
        <v>0</v>
      </c>
      <c r="N77" s="31">
        <f>'по 6-10'!N77+'по 0,4'!N74</f>
        <v>0</v>
      </c>
      <c r="O77" s="31">
        <f>'по 6-10'!O77+'по 0,4'!O74</f>
        <v>0</v>
      </c>
      <c r="P77" s="31">
        <f>'по 6-10'!P77+'по 0,4'!P74</f>
        <v>0</v>
      </c>
      <c r="Q77" s="31">
        <f>'по 6-10'!Q77+'по 0,4'!Q74</f>
        <v>0</v>
      </c>
    </row>
    <row r="78" spans="1:17" ht="12.75" customHeight="1" x14ac:dyDescent="0.2">
      <c r="A78" s="18"/>
      <c r="B78" s="18"/>
      <c r="C78" s="18" t="s">
        <v>158</v>
      </c>
      <c r="D78" s="31">
        <f>'по 6-10'!D78+'по 0,4'!D75</f>
        <v>7</v>
      </c>
      <c r="E78" s="31">
        <f>'по 6-10'!E78+'по 0,4'!E75</f>
        <v>102</v>
      </c>
      <c r="F78" s="31">
        <f>'по 6-10'!F78+'по 0,4'!F75</f>
        <v>3</v>
      </c>
      <c r="G78" s="31">
        <f>'по 6-10'!G78+'по 0,4'!G75</f>
        <v>22</v>
      </c>
      <c r="H78" s="31">
        <f>'по 6-10'!H78+'по 0,4'!H75</f>
        <v>0</v>
      </c>
      <c r="I78" s="31">
        <f>'по 6-10'!I78+'по 0,4'!I75</f>
        <v>0</v>
      </c>
      <c r="J78" s="31">
        <f>'по 6-10'!J78+'по 0,4'!J75</f>
        <v>0</v>
      </c>
      <c r="K78" s="31">
        <f>'по 6-10'!K78+'по 0,4'!K75</f>
        <v>0</v>
      </c>
      <c r="L78" s="31">
        <f>'по 6-10'!L78+'по 0,4'!L75</f>
        <v>0</v>
      </c>
      <c r="M78" s="31">
        <f>'по 6-10'!M78+'по 0,4'!M75</f>
        <v>0</v>
      </c>
      <c r="N78" s="31">
        <f>'по 6-10'!N78+'по 0,4'!N75</f>
        <v>0</v>
      </c>
      <c r="O78" s="31">
        <f>'по 6-10'!O78+'по 0,4'!O75</f>
        <v>0</v>
      </c>
      <c r="P78" s="31">
        <f>'по 6-10'!P78+'по 0,4'!P75</f>
        <v>0</v>
      </c>
      <c r="Q78" s="31">
        <f>'по 6-10'!Q78+'по 0,4'!Q75</f>
        <v>0</v>
      </c>
    </row>
    <row r="79" spans="1:17" ht="12.75" customHeight="1" x14ac:dyDescent="0.2">
      <c r="A79" s="18"/>
      <c r="B79" s="18"/>
      <c r="C79" s="18" t="s">
        <v>159</v>
      </c>
      <c r="D79" s="31">
        <f>'по 6-10'!D79+'по 0,4'!D76</f>
        <v>0</v>
      </c>
      <c r="E79" s="31">
        <f>'по 6-10'!E79+'по 0,4'!E76</f>
        <v>0</v>
      </c>
      <c r="F79" s="31">
        <f>'по 6-10'!F79+'по 0,4'!F76</f>
        <v>0</v>
      </c>
      <c r="G79" s="31">
        <f>'по 6-10'!G79+'по 0,4'!G76</f>
        <v>0</v>
      </c>
      <c r="H79" s="31">
        <f>'по 6-10'!H79+'по 0,4'!H76</f>
        <v>0</v>
      </c>
      <c r="I79" s="31">
        <f>'по 6-10'!I79+'по 0,4'!I76</f>
        <v>0</v>
      </c>
      <c r="J79" s="31">
        <f>'по 6-10'!J79+'по 0,4'!J76</f>
        <v>0</v>
      </c>
      <c r="K79" s="31">
        <f>'по 6-10'!K79+'по 0,4'!K76</f>
        <v>0</v>
      </c>
      <c r="L79" s="31">
        <f>'по 6-10'!L79+'по 0,4'!L76</f>
        <v>0</v>
      </c>
      <c r="M79" s="31">
        <f>'по 6-10'!M79+'по 0,4'!M76</f>
        <v>0</v>
      </c>
      <c r="N79" s="31">
        <f>'по 6-10'!N79+'по 0,4'!N76</f>
        <v>0</v>
      </c>
      <c r="O79" s="31">
        <f>'по 6-10'!O79+'по 0,4'!O76</f>
        <v>0</v>
      </c>
      <c r="P79" s="31">
        <f>'по 6-10'!P79+'по 0,4'!P76</f>
        <v>0</v>
      </c>
      <c r="Q79" s="31">
        <f>'по 6-10'!Q79+'по 0,4'!Q76</f>
        <v>0</v>
      </c>
    </row>
    <row r="80" spans="1:17" ht="12.75" customHeight="1" x14ac:dyDescent="0.2">
      <c r="A80" s="18"/>
      <c r="B80" s="18"/>
      <c r="C80" s="18" t="s">
        <v>160</v>
      </c>
      <c r="D80" s="31">
        <f>'по 6-10'!D80+'по 0,4'!D77</f>
        <v>0</v>
      </c>
      <c r="E80" s="31">
        <f>'по 6-10'!E80+'по 0,4'!E77</f>
        <v>0</v>
      </c>
      <c r="F80" s="31">
        <f>'по 6-10'!F80+'по 0,4'!F77</f>
        <v>0</v>
      </c>
      <c r="G80" s="31">
        <f>'по 6-10'!G80+'по 0,4'!G77</f>
        <v>0</v>
      </c>
      <c r="H80" s="31">
        <f>'по 6-10'!H80+'по 0,4'!H77</f>
        <v>0</v>
      </c>
      <c r="I80" s="31">
        <f>'по 6-10'!I80+'по 0,4'!I77</f>
        <v>0</v>
      </c>
      <c r="J80" s="31">
        <f>'по 6-10'!J80+'по 0,4'!J77</f>
        <v>0</v>
      </c>
      <c r="K80" s="31">
        <f>'по 6-10'!K80+'по 0,4'!K77</f>
        <v>0</v>
      </c>
      <c r="L80" s="31">
        <f>'по 6-10'!L80+'по 0,4'!L77</f>
        <v>0</v>
      </c>
      <c r="M80" s="31">
        <f>'по 6-10'!M80+'по 0,4'!M77</f>
        <v>0</v>
      </c>
      <c r="N80" s="31">
        <f>'по 6-10'!N80+'по 0,4'!N77</f>
        <v>0</v>
      </c>
      <c r="O80" s="31">
        <f>'по 6-10'!O80+'по 0,4'!O77</f>
        <v>0</v>
      </c>
      <c r="P80" s="31">
        <f>'по 6-10'!P80+'по 0,4'!P77</f>
        <v>0</v>
      </c>
      <c r="Q80" s="31">
        <f>'по 6-10'!Q80+'по 0,4'!Q77</f>
        <v>0</v>
      </c>
    </row>
    <row r="81" spans="1:17" ht="12.75" customHeight="1" x14ac:dyDescent="0.2">
      <c r="A81" s="18"/>
      <c r="B81" s="18"/>
      <c r="C81" s="18" t="s">
        <v>161</v>
      </c>
      <c r="D81" s="31">
        <f>'по 6-10'!D81+'по 0,4'!D78</f>
        <v>5</v>
      </c>
      <c r="E81" s="31">
        <f>'по 6-10'!E81+'по 0,4'!E78</f>
        <v>52</v>
      </c>
      <c r="F81" s="31">
        <f>'по 6-10'!F81+'по 0,4'!F78</f>
        <v>2</v>
      </c>
      <c r="G81" s="31">
        <f>'по 6-10'!G81+'по 0,4'!G78</f>
        <v>30</v>
      </c>
      <c r="H81" s="31">
        <f>'по 6-10'!H81+'по 0,4'!H78</f>
        <v>0</v>
      </c>
      <c r="I81" s="31">
        <f>'по 6-10'!I81+'по 0,4'!I78</f>
        <v>0</v>
      </c>
      <c r="J81" s="31">
        <f>'по 6-10'!J81+'по 0,4'!J78</f>
        <v>2</v>
      </c>
      <c r="K81" s="31">
        <f>'по 6-10'!K81+'по 0,4'!K78</f>
        <v>30</v>
      </c>
      <c r="L81" s="31">
        <f>'по 6-10'!L81+'по 0,4'!L78</f>
        <v>0</v>
      </c>
      <c r="M81" s="31">
        <f>'по 6-10'!M81+'по 0,4'!M78</f>
        <v>0</v>
      </c>
      <c r="N81" s="31">
        <f>'по 6-10'!N81+'по 0,4'!N78</f>
        <v>0</v>
      </c>
      <c r="O81" s="31">
        <f>'по 6-10'!O81+'по 0,4'!O78</f>
        <v>0</v>
      </c>
      <c r="P81" s="31">
        <f>'по 6-10'!P81+'по 0,4'!P78</f>
        <v>0</v>
      </c>
      <c r="Q81" s="31">
        <f>'по 6-10'!Q81+'по 0,4'!Q78</f>
        <v>0</v>
      </c>
    </row>
    <row r="82" spans="1:17" ht="12.75" customHeight="1" x14ac:dyDescent="0.2">
      <c r="A82" s="18"/>
      <c r="B82" s="18"/>
      <c r="C82" s="18" t="s">
        <v>162</v>
      </c>
      <c r="D82" s="31">
        <f>'по 6-10'!D82+'по 0,4'!D79</f>
        <v>0</v>
      </c>
      <c r="E82" s="31">
        <f>'по 6-10'!E82+'по 0,4'!E79</f>
        <v>0</v>
      </c>
      <c r="F82" s="31">
        <f>'по 6-10'!F82+'по 0,4'!F79</f>
        <v>0</v>
      </c>
      <c r="G82" s="31">
        <f>'по 6-10'!G82+'по 0,4'!G79</f>
        <v>0</v>
      </c>
      <c r="H82" s="31">
        <f>'по 6-10'!H82+'по 0,4'!H79</f>
        <v>0</v>
      </c>
      <c r="I82" s="31">
        <f>'по 6-10'!I82+'по 0,4'!I79</f>
        <v>0</v>
      </c>
      <c r="J82" s="31">
        <f>'по 6-10'!J82+'по 0,4'!J79</f>
        <v>0</v>
      </c>
      <c r="K82" s="31">
        <f>'по 6-10'!K82+'по 0,4'!K79</f>
        <v>0</v>
      </c>
      <c r="L82" s="31">
        <f>'по 6-10'!L82+'по 0,4'!L79</f>
        <v>0</v>
      </c>
      <c r="M82" s="31">
        <f>'по 6-10'!M82+'по 0,4'!M79</f>
        <v>0</v>
      </c>
      <c r="N82" s="31">
        <f>'по 6-10'!N82+'по 0,4'!N79</f>
        <v>0</v>
      </c>
      <c r="O82" s="31">
        <f>'по 6-10'!O82+'по 0,4'!O79</f>
        <v>0</v>
      </c>
      <c r="P82" s="31">
        <f>'по 6-10'!P82+'по 0,4'!P79</f>
        <v>0</v>
      </c>
      <c r="Q82" s="31">
        <f>'по 6-10'!Q82+'по 0,4'!Q79</f>
        <v>0</v>
      </c>
    </row>
    <row r="83" spans="1:17" ht="12.75" customHeight="1" x14ac:dyDescent="0.2">
      <c r="A83" s="18"/>
      <c r="B83" s="18"/>
      <c r="C83" s="18" t="s">
        <v>163</v>
      </c>
      <c r="D83" s="31">
        <f>'по 6-10'!D83+'по 0,4'!D80</f>
        <v>1</v>
      </c>
      <c r="E83" s="31">
        <f>'по 6-10'!E83+'по 0,4'!E80</f>
        <v>5</v>
      </c>
      <c r="F83" s="31">
        <f>'по 6-10'!F83+'по 0,4'!F80</f>
        <v>1</v>
      </c>
      <c r="G83" s="31">
        <f>'по 6-10'!G83+'по 0,4'!G80</f>
        <v>5</v>
      </c>
      <c r="H83" s="31">
        <f>'по 6-10'!H83+'по 0,4'!H80</f>
        <v>0</v>
      </c>
      <c r="I83" s="31">
        <f>'по 6-10'!I83+'по 0,4'!I80</f>
        <v>0</v>
      </c>
      <c r="J83" s="31">
        <f>'по 6-10'!J83+'по 0,4'!J80</f>
        <v>0</v>
      </c>
      <c r="K83" s="31">
        <f>'по 6-10'!K83+'по 0,4'!K80</f>
        <v>0</v>
      </c>
      <c r="L83" s="31">
        <f>'по 6-10'!L83+'по 0,4'!L80</f>
        <v>0</v>
      </c>
      <c r="M83" s="31">
        <f>'по 6-10'!M83+'по 0,4'!M80</f>
        <v>0</v>
      </c>
      <c r="N83" s="31">
        <f>'по 6-10'!N83+'по 0,4'!N80</f>
        <v>0</v>
      </c>
      <c r="O83" s="31">
        <f>'по 6-10'!O83+'по 0,4'!O80</f>
        <v>0</v>
      </c>
      <c r="P83" s="31">
        <f>'по 6-10'!P83+'по 0,4'!P80</f>
        <v>0</v>
      </c>
      <c r="Q83" s="31">
        <f>'по 6-10'!Q83+'по 0,4'!Q80</f>
        <v>0</v>
      </c>
    </row>
    <row r="84" spans="1:17" ht="12.75" customHeight="1" x14ac:dyDescent="0.2">
      <c r="A84" s="18"/>
      <c r="B84" s="18"/>
      <c r="C84" s="18" t="s">
        <v>346</v>
      </c>
      <c r="D84" s="31">
        <f>'по 6-10'!D84+'по 0,4'!D81</f>
        <v>4</v>
      </c>
      <c r="E84" s="31">
        <f>'по 6-10'!E84+'по 0,4'!E81</f>
        <v>74</v>
      </c>
      <c r="F84" s="31">
        <f>'по 6-10'!F84+'по 0,4'!F81</f>
        <v>1</v>
      </c>
      <c r="G84" s="31">
        <f>'по 6-10'!G84+'по 0,4'!G81</f>
        <v>14</v>
      </c>
      <c r="H84" s="31">
        <f>'по 6-10'!H84+'по 0,4'!H81</f>
        <v>0</v>
      </c>
      <c r="I84" s="31">
        <f>'по 6-10'!I84+'по 0,4'!I81</f>
        <v>0</v>
      </c>
      <c r="J84" s="31">
        <f>'по 6-10'!J84+'по 0,4'!J81</f>
        <v>0</v>
      </c>
      <c r="K84" s="31">
        <f>'по 6-10'!K84+'по 0,4'!K81</f>
        <v>0</v>
      </c>
      <c r="L84" s="31">
        <f>'по 6-10'!L84+'по 0,4'!L81</f>
        <v>0</v>
      </c>
      <c r="M84" s="31">
        <f>'по 6-10'!M84+'по 0,4'!M81</f>
        <v>0</v>
      </c>
      <c r="N84" s="31">
        <f>'по 6-10'!N84+'по 0,4'!N81</f>
        <v>0</v>
      </c>
      <c r="O84" s="31">
        <f>'по 6-10'!O84+'по 0,4'!O81</f>
        <v>0</v>
      </c>
      <c r="P84" s="31">
        <f>'по 6-10'!P84+'по 0,4'!P81</f>
        <v>0</v>
      </c>
      <c r="Q84" s="31">
        <f>'по 6-10'!Q84+'по 0,4'!Q81</f>
        <v>0</v>
      </c>
    </row>
    <row r="85" spans="1:17" ht="12.75" customHeight="1" x14ac:dyDescent="0.2">
      <c r="A85" s="18"/>
      <c r="B85" s="18"/>
      <c r="C85" s="18" t="s">
        <v>171</v>
      </c>
      <c r="D85" s="31">
        <f>'по 6-10'!D85+'по 0,4'!D82</f>
        <v>21</v>
      </c>
      <c r="E85" s="31">
        <f>'по 6-10'!E85+'по 0,4'!E82</f>
        <v>419</v>
      </c>
      <c r="F85" s="31">
        <f>'по 6-10'!F85+'по 0,4'!F82</f>
        <v>7</v>
      </c>
      <c r="G85" s="31">
        <f>'по 6-10'!G85+'по 0,4'!G82</f>
        <v>120</v>
      </c>
      <c r="H85" s="31">
        <f>'по 6-10'!H85+'по 0,4'!H82</f>
        <v>0</v>
      </c>
      <c r="I85" s="31">
        <f>'по 6-10'!I85+'по 0,4'!I82</f>
        <v>0</v>
      </c>
      <c r="J85" s="31">
        <f>'по 6-10'!J85+'по 0,4'!J82</f>
        <v>0</v>
      </c>
      <c r="K85" s="31">
        <f>'по 6-10'!K85+'по 0,4'!K82</f>
        <v>0</v>
      </c>
      <c r="L85" s="31">
        <f>'по 6-10'!L85+'по 0,4'!L82</f>
        <v>0</v>
      </c>
      <c r="M85" s="31">
        <f>'по 6-10'!M85+'по 0,4'!M82</f>
        <v>0</v>
      </c>
      <c r="N85" s="31">
        <f>'по 6-10'!N85+'по 0,4'!N82</f>
        <v>0</v>
      </c>
      <c r="O85" s="31">
        <f>'по 6-10'!O85+'по 0,4'!O82</f>
        <v>0</v>
      </c>
      <c r="P85" s="31">
        <f>'по 6-10'!P85+'по 0,4'!P82</f>
        <v>0</v>
      </c>
      <c r="Q85" s="31">
        <f>'по 6-10'!Q85+'по 0,4'!Q82</f>
        <v>0</v>
      </c>
    </row>
    <row r="86" spans="1:17" ht="12.75" customHeight="1" x14ac:dyDescent="0.2">
      <c r="A86" s="18"/>
      <c r="B86" s="18"/>
      <c r="C86" s="18" t="s">
        <v>164</v>
      </c>
      <c r="D86" s="31">
        <f>'по 6-10'!D86+'по 0,4'!D83</f>
        <v>2</v>
      </c>
      <c r="E86" s="31">
        <f>'по 6-10'!E86+'по 0,4'!E83</f>
        <v>20</v>
      </c>
      <c r="F86" s="31">
        <f>'по 6-10'!F86+'по 0,4'!F83</f>
        <v>2</v>
      </c>
      <c r="G86" s="31">
        <f>'по 6-10'!G86+'по 0,4'!G83</f>
        <v>20</v>
      </c>
      <c r="H86" s="31">
        <f>'по 6-10'!H86+'по 0,4'!H83</f>
        <v>0</v>
      </c>
      <c r="I86" s="31">
        <f>'по 6-10'!I86+'по 0,4'!I83</f>
        <v>0</v>
      </c>
      <c r="J86" s="31">
        <f>'по 6-10'!J86+'по 0,4'!J83</f>
        <v>0</v>
      </c>
      <c r="K86" s="31">
        <f>'по 6-10'!K86+'по 0,4'!K83</f>
        <v>0</v>
      </c>
      <c r="L86" s="31">
        <f>'по 6-10'!L86+'по 0,4'!L83</f>
        <v>0</v>
      </c>
      <c r="M86" s="31">
        <f>'по 6-10'!M86+'по 0,4'!M83</f>
        <v>0</v>
      </c>
      <c r="N86" s="31">
        <f>'по 6-10'!N86+'по 0,4'!N83</f>
        <v>0</v>
      </c>
      <c r="O86" s="31">
        <f>'по 6-10'!O86+'по 0,4'!O83</f>
        <v>0</v>
      </c>
      <c r="P86" s="31">
        <f>'по 6-10'!P86+'по 0,4'!P83</f>
        <v>0</v>
      </c>
      <c r="Q86" s="31">
        <f>'по 6-10'!Q86+'по 0,4'!Q83</f>
        <v>0</v>
      </c>
    </row>
    <row r="87" spans="1:17" ht="12.75" customHeight="1" x14ac:dyDescent="0.2">
      <c r="A87" s="18"/>
      <c r="B87" s="18"/>
      <c r="C87" s="18" t="s">
        <v>351</v>
      </c>
      <c r="D87" s="31">
        <f>'по 6-10'!D87+'по 0,4'!D84</f>
        <v>7</v>
      </c>
      <c r="E87" s="31">
        <f>'по 6-10'!E87+'по 0,4'!E84</f>
        <v>35</v>
      </c>
      <c r="F87" s="31">
        <f>'по 6-10'!F87+'по 0,4'!F84</f>
        <v>1</v>
      </c>
      <c r="G87" s="31">
        <f>'по 6-10'!G87+'по 0,4'!G84</f>
        <v>5</v>
      </c>
      <c r="H87" s="31">
        <f>'по 6-10'!H87+'по 0,4'!H84</f>
        <v>0</v>
      </c>
      <c r="I87" s="31">
        <f>'по 6-10'!I87+'по 0,4'!I84</f>
        <v>0</v>
      </c>
      <c r="J87" s="31">
        <f>'по 6-10'!J87+'по 0,4'!J84</f>
        <v>0</v>
      </c>
      <c r="K87" s="31">
        <f>'по 6-10'!K87+'по 0,4'!K84</f>
        <v>0</v>
      </c>
      <c r="L87" s="31">
        <f>'по 6-10'!L87+'по 0,4'!L84</f>
        <v>0</v>
      </c>
      <c r="M87" s="31">
        <f>'по 6-10'!M87+'по 0,4'!M84</f>
        <v>0</v>
      </c>
      <c r="N87" s="31">
        <f>'по 6-10'!N87+'по 0,4'!N84</f>
        <v>0</v>
      </c>
      <c r="O87" s="31">
        <f>'по 6-10'!O87+'по 0,4'!O84</f>
        <v>0</v>
      </c>
      <c r="P87" s="31">
        <f>'по 6-10'!P87+'по 0,4'!P84</f>
        <v>0</v>
      </c>
      <c r="Q87" s="31">
        <f>'по 6-10'!Q87+'по 0,4'!Q84</f>
        <v>0</v>
      </c>
    </row>
    <row r="88" spans="1:17" ht="12.75" customHeight="1" x14ac:dyDescent="0.2">
      <c r="A88" s="18"/>
      <c r="B88" s="18"/>
      <c r="C88" s="18" t="s">
        <v>165</v>
      </c>
      <c r="D88" s="31">
        <f>'по 6-10'!D88+'по 0,4'!D85</f>
        <v>1</v>
      </c>
      <c r="E88" s="31">
        <f>'по 6-10'!E88+'по 0,4'!E85</f>
        <v>29.7</v>
      </c>
      <c r="F88" s="31">
        <f>'по 6-10'!F88+'по 0,4'!F85</f>
        <v>1</v>
      </c>
      <c r="G88" s="31">
        <f>'по 6-10'!G88+'по 0,4'!G85</f>
        <v>29.7</v>
      </c>
      <c r="H88" s="31">
        <f>'по 6-10'!H88+'по 0,4'!H85</f>
        <v>0</v>
      </c>
      <c r="I88" s="31">
        <f>'по 6-10'!I88+'по 0,4'!I85</f>
        <v>0</v>
      </c>
      <c r="J88" s="31">
        <f>'по 6-10'!J88+'по 0,4'!J85</f>
        <v>0</v>
      </c>
      <c r="K88" s="31">
        <f>'по 6-10'!K88+'по 0,4'!K85</f>
        <v>0</v>
      </c>
      <c r="L88" s="31">
        <f>'по 6-10'!L88+'по 0,4'!L85</f>
        <v>0</v>
      </c>
      <c r="M88" s="31">
        <f>'по 6-10'!M88+'по 0,4'!M85</f>
        <v>0</v>
      </c>
      <c r="N88" s="31">
        <f>'по 6-10'!N88+'по 0,4'!N85</f>
        <v>0</v>
      </c>
      <c r="O88" s="31">
        <f>'по 6-10'!O88+'по 0,4'!O85</f>
        <v>0</v>
      </c>
      <c r="P88" s="31">
        <f>'по 6-10'!P88+'по 0,4'!P85</f>
        <v>0</v>
      </c>
      <c r="Q88" s="31">
        <f>'по 6-10'!Q88+'по 0,4'!Q85</f>
        <v>0</v>
      </c>
    </row>
    <row r="89" spans="1:17" ht="12.75" customHeight="1" x14ac:dyDescent="0.2">
      <c r="A89" s="18"/>
      <c r="C89" s="18" t="s">
        <v>166</v>
      </c>
      <c r="D89" s="31">
        <f>'по 6-10'!D89+'по 0,4'!D86</f>
        <v>1</v>
      </c>
      <c r="E89" s="31">
        <f>'по 6-10'!E89+'по 0,4'!E86</f>
        <v>30</v>
      </c>
      <c r="F89" s="31">
        <f>'по 6-10'!F89+'по 0,4'!F86</f>
        <v>0</v>
      </c>
      <c r="G89" s="31">
        <f>'по 6-10'!G89+'по 0,4'!G86</f>
        <v>0</v>
      </c>
      <c r="H89" s="31">
        <f>'по 6-10'!H89+'по 0,4'!H86</f>
        <v>0</v>
      </c>
      <c r="I89" s="31">
        <f>'по 6-10'!I89+'по 0,4'!I86</f>
        <v>0</v>
      </c>
      <c r="J89" s="31">
        <f>'по 6-10'!J89+'по 0,4'!J86</f>
        <v>0</v>
      </c>
      <c r="K89" s="31">
        <f>'по 6-10'!K89+'по 0,4'!K86</f>
        <v>0</v>
      </c>
      <c r="L89" s="31">
        <f>'по 6-10'!L89+'по 0,4'!L86</f>
        <v>0</v>
      </c>
      <c r="M89" s="31">
        <f>'по 6-10'!M89+'по 0,4'!M86</f>
        <v>0</v>
      </c>
      <c r="N89" s="31">
        <f>'по 6-10'!N89+'по 0,4'!N86</f>
        <v>0</v>
      </c>
      <c r="O89" s="31">
        <f>'по 6-10'!O89+'по 0,4'!O86</f>
        <v>0</v>
      </c>
      <c r="P89" s="31">
        <f>'по 6-10'!P89+'по 0,4'!P86</f>
        <v>0</v>
      </c>
      <c r="Q89" s="31">
        <f>'по 6-10'!Q89+'по 0,4'!Q86</f>
        <v>0</v>
      </c>
    </row>
    <row r="90" spans="1:17" ht="12.75" customHeight="1" x14ac:dyDescent="0.2">
      <c r="A90" s="18"/>
      <c r="B90" s="18"/>
      <c r="C90" s="18" t="s">
        <v>347</v>
      </c>
      <c r="D90" s="31">
        <f>'по 6-10'!D90+'по 0,4'!D87</f>
        <v>2</v>
      </c>
      <c r="E90" s="31">
        <f>'по 6-10'!E90+'по 0,4'!E87</f>
        <v>300</v>
      </c>
      <c r="F90" s="31">
        <f>'по 6-10'!F90+'по 0,4'!F87</f>
        <v>0</v>
      </c>
      <c r="G90" s="31">
        <f>'по 6-10'!G90+'по 0,4'!G87</f>
        <v>0</v>
      </c>
      <c r="H90" s="31">
        <f>'по 6-10'!H90+'по 0,4'!H87</f>
        <v>0</v>
      </c>
      <c r="I90" s="31">
        <f>'по 6-10'!I90+'по 0,4'!I87</f>
        <v>0</v>
      </c>
      <c r="J90" s="31">
        <f>'по 6-10'!J90+'по 0,4'!J87</f>
        <v>0</v>
      </c>
      <c r="K90" s="31">
        <f>'по 6-10'!K90+'по 0,4'!K87</f>
        <v>0</v>
      </c>
      <c r="L90" s="31">
        <f>'по 6-10'!L90+'по 0,4'!L87</f>
        <v>0</v>
      </c>
      <c r="M90" s="31">
        <f>'по 6-10'!M90+'по 0,4'!M87</f>
        <v>0</v>
      </c>
      <c r="N90" s="31">
        <f>'по 6-10'!N90+'по 0,4'!N87</f>
        <v>0</v>
      </c>
      <c r="O90" s="31">
        <f>'по 6-10'!O90+'по 0,4'!O87</f>
        <v>0</v>
      </c>
      <c r="P90" s="31">
        <f>'по 6-10'!P90+'по 0,4'!P87</f>
        <v>0</v>
      </c>
      <c r="Q90" s="31">
        <f>'по 6-10'!Q90+'по 0,4'!Q87</f>
        <v>0</v>
      </c>
    </row>
    <row r="91" spans="1:17" ht="12.75" customHeight="1" x14ac:dyDescent="0.2">
      <c r="A91" s="18"/>
      <c r="B91" s="18"/>
      <c r="C91" s="18" t="s">
        <v>348</v>
      </c>
      <c r="D91" s="31">
        <f>'по 6-10'!D91+'по 0,4'!D88</f>
        <v>3</v>
      </c>
      <c r="E91" s="31">
        <f>'по 6-10'!E91+'по 0,4'!E88</f>
        <v>25</v>
      </c>
      <c r="F91" s="31">
        <f>'по 6-10'!F91+'по 0,4'!F88</f>
        <v>3</v>
      </c>
      <c r="G91" s="31">
        <f>'по 6-10'!G91+'по 0,4'!G88</f>
        <v>25</v>
      </c>
      <c r="H91" s="31">
        <f>'по 6-10'!H91+'по 0,4'!H88</f>
        <v>0</v>
      </c>
      <c r="I91" s="31">
        <f>'по 6-10'!I91+'по 0,4'!I88</f>
        <v>0</v>
      </c>
      <c r="J91" s="31">
        <f>'по 6-10'!J91+'по 0,4'!J88</f>
        <v>1</v>
      </c>
      <c r="K91" s="31">
        <f>'по 6-10'!K91+'по 0,4'!K88</f>
        <v>5</v>
      </c>
      <c r="L91" s="31">
        <f>'по 6-10'!L91+'по 0,4'!L88</f>
        <v>0</v>
      </c>
      <c r="M91" s="31">
        <f>'по 6-10'!M91+'по 0,4'!M88</f>
        <v>0</v>
      </c>
      <c r="N91" s="31">
        <f>'по 6-10'!N91+'по 0,4'!N88</f>
        <v>0</v>
      </c>
      <c r="O91" s="31">
        <f>'по 6-10'!O91+'по 0,4'!O88</f>
        <v>0</v>
      </c>
      <c r="P91" s="31">
        <f>'по 6-10'!P91+'по 0,4'!P88</f>
        <v>0</v>
      </c>
      <c r="Q91" s="31">
        <f>'по 6-10'!Q91+'по 0,4'!Q88</f>
        <v>0</v>
      </c>
    </row>
    <row r="92" spans="1:17" ht="12.75" customHeight="1" x14ac:dyDescent="0.2">
      <c r="A92" s="18"/>
      <c r="B92" s="18"/>
      <c r="C92" s="18" t="s">
        <v>167</v>
      </c>
      <c r="D92" s="31">
        <f>'по 6-10'!D92+'по 0,4'!D89</f>
        <v>1</v>
      </c>
      <c r="E92" s="31">
        <f>'по 6-10'!E92+'по 0,4'!E89</f>
        <v>40</v>
      </c>
      <c r="F92" s="31">
        <f>'по 6-10'!F92+'по 0,4'!F89</f>
        <v>0</v>
      </c>
      <c r="G92" s="31">
        <f>'по 6-10'!G92+'по 0,4'!G89</f>
        <v>0</v>
      </c>
      <c r="H92" s="31">
        <f>'по 6-10'!H92+'по 0,4'!H89</f>
        <v>0</v>
      </c>
      <c r="I92" s="31">
        <f>'по 6-10'!I92+'по 0,4'!I89</f>
        <v>0</v>
      </c>
      <c r="J92" s="31">
        <f>'по 6-10'!J92+'по 0,4'!J89</f>
        <v>0</v>
      </c>
      <c r="K92" s="31">
        <f>'по 6-10'!K92+'по 0,4'!K89</f>
        <v>0</v>
      </c>
      <c r="L92" s="31">
        <f>'по 6-10'!L92+'по 0,4'!L89</f>
        <v>0</v>
      </c>
      <c r="M92" s="31">
        <f>'по 6-10'!M92+'по 0,4'!M89</f>
        <v>0</v>
      </c>
      <c r="N92" s="31">
        <f>'по 6-10'!N92+'по 0,4'!N89</f>
        <v>0</v>
      </c>
      <c r="O92" s="31">
        <f>'по 6-10'!O92+'по 0,4'!O89</f>
        <v>0</v>
      </c>
      <c r="P92" s="31">
        <f>'по 6-10'!P92+'по 0,4'!P89</f>
        <v>0</v>
      </c>
      <c r="Q92" s="31">
        <f>'по 6-10'!Q92+'по 0,4'!Q89</f>
        <v>0</v>
      </c>
    </row>
    <row r="93" spans="1:17" ht="12.75" customHeight="1" x14ac:dyDescent="0.2">
      <c r="A93" s="18"/>
      <c r="B93" s="18"/>
      <c r="C93" s="18" t="s">
        <v>349</v>
      </c>
      <c r="D93" s="31">
        <f>'по 6-10'!D93+'по 0,4'!D90</f>
        <v>16</v>
      </c>
      <c r="E93" s="31">
        <f>'по 6-10'!E93+'по 0,4'!E90</f>
        <v>236</v>
      </c>
      <c r="F93" s="31">
        <f>'по 6-10'!F93+'по 0,4'!F90</f>
        <v>11</v>
      </c>
      <c r="G93" s="31">
        <f>'по 6-10'!G93+'по 0,4'!G90</f>
        <v>108</v>
      </c>
      <c r="H93" s="31">
        <f>'по 6-10'!H93+'по 0,4'!H90</f>
        <v>0</v>
      </c>
      <c r="I93" s="31">
        <f>'по 6-10'!I93+'по 0,4'!I90</f>
        <v>0</v>
      </c>
      <c r="J93" s="31">
        <f>'по 6-10'!J93+'по 0,4'!J90</f>
        <v>0</v>
      </c>
      <c r="K93" s="31">
        <f>'по 6-10'!K93+'по 0,4'!K90</f>
        <v>0</v>
      </c>
      <c r="L93" s="31">
        <f>'по 6-10'!L93+'по 0,4'!L90</f>
        <v>0</v>
      </c>
      <c r="M93" s="31">
        <f>'по 6-10'!M93+'по 0,4'!M90</f>
        <v>0</v>
      </c>
      <c r="N93" s="31">
        <f>'по 6-10'!N93+'по 0,4'!N90</f>
        <v>0</v>
      </c>
      <c r="O93" s="31">
        <f>'по 6-10'!O93+'по 0,4'!O90</f>
        <v>0</v>
      </c>
      <c r="P93" s="31">
        <f>'по 6-10'!P93+'по 0,4'!P90</f>
        <v>0</v>
      </c>
      <c r="Q93" s="31">
        <f>'по 6-10'!Q93+'по 0,4'!Q90</f>
        <v>0</v>
      </c>
    </row>
    <row r="94" spans="1:17" ht="12.75" customHeight="1" x14ac:dyDescent="0.2">
      <c r="A94" s="18"/>
      <c r="B94" s="18"/>
      <c r="C94" s="18" t="s">
        <v>168</v>
      </c>
      <c r="D94" s="31">
        <f>'по 6-10'!D94+'по 0,4'!D91</f>
        <v>1</v>
      </c>
      <c r="E94" s="31">
        <f>'по 6-10'!E94+'по 0,4'!E91</f>
        <v>10</v>
      </c>
      <c r="F94" s="31">
        <f>'по 6-10'!F94+'по 0,4'!F91</f>
        <v>0</v>
      </c>
      <c r="G94" s="31">
        <f>'по 6-10'!G94+'по 0,4'!G91</f>
        <v>0</v>
      </c>
      <c r="H94" s="31">
        <f>'по 6-10'!H94+'по 0,4'!H91</f>
        <v>0</v>
      </c>
      <c r="I94" s="31">
        <f>'по 6-10'!I94+'по 0,4'!I91</f>
        <v>0</v>
      </c>
      <c r="J94" s="31">
        <f>'по 6-10'!J94+'по 0,4'!J91</f>
        <v>0</v>
      </c>
      <c r="K94" s="31">
        <f>'по 6-10'!K94+'по 0,4'!K91</f>
        <v>0</v>
      </c>
      <c r="L94" s="31">
        <f>'по 6-10'!L94+'по 0,4'!L91</f>
        <v>0</v>
      </c>
      <c r="M94" s="31">
        <f>'по 6-10'!M94+'по 0,4'!M91</f>
        <v>0</v>
      </c>
      <c r="N94" s="31">
        <f>'по 6-10'!N94+'по 0,4'!N91</f>
        <v>0</v>
      </c>
      <c r="O94" s="31">
        <f>'по 6-10'!O94+'по 0,4'!O91</f>
        <v>0</v>
      </c>
      <c r="P94" s="31">
        <f>'по 6-10'!P94+'по 0,4'!P91</f>
        <v>0</v>
      </c>
      <c r="Q94" s="31">
        <f>'по 6-10'!Q94+'по 0,4'!Q91</f>
        <v>0</v>
      </c>
    </row>
    <row r="95" spans="1:17" ht="12.75" customHeight="1" x14ac:dyDescent="0.2">
      <c r="A95" s="18"/>
      <c r="B95" s="18"/>
      <c r="C95" s="18" t="s">
        <v>169</v>
      </c>
      <c r="D95" s="31">
        <f>'по 6-10'!D95+'по 0,4'!D92</f>
        <v>0</v>
      </c>
      <c r="E95" s="31">
        <f>'по 6-10'!E95+'по 0,4'!E92</f>
        <v>0</v>
      </c>
      <c r="F95" s="31">
        <f>'по 6-10'!F95+'по 0,4'!F92</f>
        <v>0</v>
      </c>
      <c r="G95" s="31">
        <f>'по 6-10'!G95+'по 0,4'!G92</f>
        <v>0</v>
      </c>
      <c r="H95" s="31">
        <f>'по 6-10'!H95+'по 0,4'!H92</f>
        <v>0</v>
      </c>
      <c r="I95" s="31">
        <f>'по 6-10'!I95+'по 0,4'!I92</f>
        <v>0</v>
      </c>
      <c r="J95" s="31">
        <f>'по 6-10'!J95+'по 0,4'!J92</f>
        <v>0</v>
      </c>
      <c r="K95" s="31">
        <f>'по 6-10'!K95+'по 0,4'!K92</f>
        <v>0</v>
      </c>
      <c r="L95" s="31">
        <f>'по 6-10'!L95+'по 0,4'!L92</f>
        <v>0</v>
      </c>
      <c r="M95" s="31">
        <f>'по 6-10'!M95+'по 0,4'!M92</f>
        <v>0</v>
      </c>
      <c r="N95" s="31">
        <f>'по 6-10'!N95+'по 0,4'!N92</f>
        <v>0</v>
      </c>
      <c r="O95" s="31">
        <f>'по 6-10'!O95+'по 0,4'!O92</f>
        <v>0</v>
      </c>
      <c r="P95" s="31">
        <f>'по 6-10'!P95+'по 0,4'!P92</f>
        <v>0</v>
      </c>
      <c r="Q95" s="31">
        <f>'по 6-10'!Q95+'по 0,4'!Q92</f>
        <v>0</v>
      </c>
    </row>
    <row r="96" spans="1:17" ht="12.75" customHeight="1" x14ac:dyDescent="0.2">
      <c r="A96" s="18"/>
      <c r="B96" s="18"/>
      <c r="C96" s="18" t="s">
        <v>424</v>
      </c>
      <c r="D96" s="31">
        <f>'по 6-10'!D96+'по 0,4'!D93</f>
        <v>1</v>
      </c>
      <c r="E96" s="31">
        <f>'по 6-10'!E96+'по 0,4'!E93</f>
        <v>350</v>
      </c>
      <c r="F96" s="31">
        <f>'по 6-10'!F96+'по 0,4'!F93</f>
        <v>1</v>
      </c>
      <c r="G96" s="31">
        <f>'по 6-10'!G96+'по 0,4'!G93</f>
        <v>350</v>
      </c>
      <c r="H96" s="31">
        <f>'по 6-10'!H96+'по 0,4'!H93</f>
        <v>0</v>
      </c>
      <c r="I96" s="31">
        <f>'по 6-10'!I96+'по 0,4'!I93</f>
        <v>0</v>
      </c>
      <c r="J96" s="31">
        <f>'по 6-10'!J96+'по 0,4'!J93</f>
        <v>0</v>
      </c>
      <c r="K96" s="31">
        <f>'по 6-10'!K96+'по 0,4'!K93</f>
        <v>0</v>
      </c>
      <c r="L96" s="31">
        <f>'по 6-10'!L96+'по 0,4'!L93</f>
        <v>0</v>
      </c>
      <c r="M96" s="31">
        <f>'по 6-10'!M96+'по 0,4'!M93</f>
        <v>0</v>
      </c>
      <c r="N96" s="31">
        <f>'по 6-10'!N96+'по 0,4'!N93</f>
        <v>0</v>
      </c>
      <c r="O96" s="31">
        <f>'по 6-10'!O96+'по 0,4'!O93</f>
        <v>0</v>
      </c>
      <c r="P96" s="31">
        <f>'по 6-10'!P96+'по 0,4'!P93</f>
        <v>0</v>
      </c>
      <c r="Q96" s="31">
        <f>'по 6-10'!Q96+'по 0,4'!Q93</f>
        <v>0</v>
      </c>
    </row>
    <row r="97" spans="1:17" ht="12.75" customHeight="1" x14ac:dyDescent="0.2">
      <c r="A97" s="18"/>
      <c r="B97" s="18"/>
      <c r="C97" s="18" t="s">
        <v>170</v>
      </c>
      <c r="D97" s="31">
        <f>'по 6-10'!D97+'по 0,4'!D94</f>
        <v>1</v>
      </c>
      <c r="E97" s="31">
        <f>'по 6-10'!E97+'по 0,4'!E94</f>
        <v>5</v>
      </c>
      <c r="F97" s="31">
        <f>'по 6-10'!F97+'по 0,4'!F94</f>
        <v>1</v>
      </c>
      <c r="G97" s="31">
        <f>'по 6-10'!G97+'по 0,4'!G94</f>
        <v>5</v>
      </c>
      <c r="H97" s="31">
        <f>'по 6-10'!H97+'по 0,4'!H94</f>
        <v>0</v>
      </c>
      <c r="I97" s="31">
        <f>'по 6-10'!I97+'по 0,4'!I94</f>
        <v>0</v>
      </c>
      <c r="J97" s="31">
        <f>'по 6-10'!J97+'по 0,4'!J94</f>
        <v>0</v>
      </c>
      <c r="K97" s="31">
        <f>'по 6-10'!K97+'по 0,4'!K94</f>
        <v>0</v>
      </c>
      <c r="L97" s="31">
        <f>'по 6-10'!L97+'по 0,4'!L94</f>
        <v>0</v>
      </c>
      <c r="M97" s="31">
        <f>'по 6-10'!M97+'по 0,4'!M94</f>
        <v>0</v>
      </c>
      <c r="N97" s="31">
        <f>'по 6-10'!N97+'по 0,4'!N94</f>
        <v>0</v>
      </c>
      <c r="O97" s="31">
        <f>'по 6-10'!O97+'по 0,4'!O94</f>
        <v>0</v>
      </c>
      <c r="P97" s="31">
        <f>'по 6-10'!P97+'по 0,4'!P94</f>
        <v>0</v>
      </c>
      <c r="Q97" s="31">
        <f>'по 6-10'!Q97+'по 0,4'!Q94</f>
        <v>0</v>
      </c>
    </row>
    <row r="98" spans="1:17" ht="12.75" customHeight="1" x14ac:dyDescent="0.2">
      <c r="A98" s="18"/>
      <c r="B98" s="18"/>
      <c r="C98" s="18" t="s">
        <v>350</v>
      </c>
      <c r="D98" s="31">
        <f>'по 6-10'!D98+'по 0,4'!D95</f>
        <v>11</v>
      </c>
      <c r="E98" s="31">
        <f>'по 6-10'!E98+'по 0,4'!E95</f>
        <v>532</v>
      </c>
      <c r="F98" s="31">
        <f>'по 6-10'!F98+'по 0,4'!F95</f>
        <v>4</v>
      </c>
      <c r="G98" s="31">
        <f>'по 6-10'!G98+'по 0,4'!G95</f>
        <v>82</v>
      </c>
      <c r="H98" s="31">
        <f>'по 6-10'!H98+'по 0,4'!H95</f>
        <v>0</v>
      </c>
      <c r="I98" s="31">
        <f>'по 6-10'!I98+'по 0,4'!I95</f>
        <v>0</v>
      </c>
      <c r="J98" s="31">
        <f>'по 6-10'!J98+'по 0,4'!J95</f>
        <v>1</v>
      </c>
      <c r="K98" s="31">
        <f>'по 6-10'!K98+'по 0,4'!K95</f>
        <v>60</v>
      </c>
      <c r="L98" s="31">
        <f>'по 6-10'!L98+'по 0,4'!L95</f>
        <v>0</v>
      </c>
      <c r="M98" s="31">
        <f>'по 6-10'!M98+'по 0,4'!M95</f>
        <v>0</v>
      </c>
      <c r="N98" s="31">
        <f>'по 6-10'!N98+'по 0,4'!N95</f>
        <v>0</v>
      </c>
      <c r="O98" s="31">
        <f>'по 6-10'!O98+'по 0,4'!O95</f>
        <v>0</v>
      </c>
      <c r="P98" s="31">
        <f>'по 6-10'!P98+'по 0,4'!P95</f>
        <v>0</v>
      </c>
      <c r="Q98" s="31">
        <f>'по 6-10'!Q98+'по 0,4'!Q95</f>
        <v>0</v>
      </c>
    </row>
    <row r="99" spans="1:17" ht="12.75" customHeight="1" x14ac:dyDescent="0.2">
      <c r="A99" s="18"/>
      <c r="B99" s="18"/>
      <c r="C99" s="18" t="s">
        <v>172</v>
      </c>
      <c r="D99" s="31">
        <f>'по 6-10'!D99+'по 0,4'!D96</f>
        <v>7</v>
      </c>
      <c r="E99" s="31">
        <f>'по 6-10'!E99+'по 0,4'!E96</f>
        <v>48</v>
      </c>
      <c r="F99" s="31">
        <f>'по 6-10'!F99+'по 0,4'!F96</f>
        <v>3</v>
      </c>
      <c r="G99" s="31">
        <f>'по 6-10'!G99+'по 0,4'!G96</f>
        <v>22</v>
      </c>
      <c r="H99" s="31">
        <f>'по 6-10'!H99+'по 0,4'!H96</f>
        <v>0</v>
      </c>
      <c r="I99" s="31">
        <f>'по 6-10'!I99+'по 0,4'!I96</f>
        <v>0</v>
      </c>
      <c r="J99" s="31">
        <f>'по 6-10'!J99+'по 0,4'!J96</f>
        <v>0</v>
      </c>
      <c r="K99" s="31">
        <f>'по 6-10'!K99+'по 0,4'!K96</f>
        <v>0</v>
      </c>
      <c r="L99" s="31">
        <f>'по 6-10'!L99+'по 0,4'!L96</f>
        <v>0</v>
      </c>
      <c r="M99" s="31">
        <f>'по 6-10'!M99+'по 0,4'!M96</f>
        <v>0</v>
      </c>
      <c r="N99" s="31">
        <f>'по 6-10'!N99+'по 0,4'!N96</f>
        <v>0</v>
      </c>
      <c r="O99" s="31">
        <f>'по 6-10'!O99+'по 0,4'!O96</f>
        <v>0</v>
      </c>
      <c r="P99" s="31">
        <f>'по 6-10'!P99+'по 0,4'!P96</f>
        <v>0</v>
      </c>
      <c r="Q99" s="31">
        <f>'по 6-10'!Q99+'по 0,4'!Q96</f>
        <v>0</v>
      </c>
    </row>
    <row r="100" spans="1:17" ht="12.75" customHeight="1" x14ac:dyDescent="0.2">
      <c r="A100" s="18"/>
      <c r="B100" s="46"/>
      <c r="C100" s="18" t="s">
        <v>173</v>
      </c>
      <c r="D100" s="31">
        <f>'по 6-10'!D100+'по 0,4'!D97</f>
        <v>2</v>
      </c>
      <c r="E100" s="31">
        <f>'по 6-10'!E100+'по 0,4'!E97</f>
        <v>12</v>
      </c>
      <c r="F100" s="31">
        <f>'по 6-10'!F100+'по 0,4'!F97</f>
        <v>0</v>
      </c>
      <c r="G100" s="31">
        <f>'по 6-10'!G100+'по 0,4'!G97</f>
        <v>0</v>
      </c>
      <c r="H100" s="31">
        <f>'по 6-10'!H100+'по 0,4'!H97</f>
        <v>0</v>
      </c>
      <c r="I100" s="31">
        <f>'по 6-10'!I100+'по 0,4'!I97</f>
        <v>0</v>
      </c>
      <c r="J100" s="31">
        <f>'по 6-10'!J100+'по 0,4'!J97</f>
        <v>0</v>
      </c>
      <c r="K100" s="31">
        <f>'по 6-10'!K100+'по 0,4'!K97</f>
        <v>0</v>
      </c>
      <c r="L100" s="31">
        <f>'по 6-10'!L100+'по 0,4'!L97</f>
        <v>0</v>
      </c>
      <c r="M100" s="31">
        <f>'по 6-10'!M100+'по 0,4'!M97</f>
        <v>0</v>
      </c>
      <c r="N100" s="31">
        <f>'по 6-10'!N100+'по 0,4'!N97</f>
        <v>0</v>
      </c>
      <c r="O100" s="31">
        <f>'по 6-10'!O100+'по 0,4'!O97</f>
        <v>0</v>
      </c>
      <c r="P100" s="31">
        <f>'по 6-10'!P100+'по 0,4'!P97</f>
        <v>0</v>
      </c>
      <c r="Q100" s="31">
        <f>'по 6-10'!Q100+'по 0,4'!Q97</f>
        <v>0</v>
      </c>
    </row>
    <row r="101" spans="1:17" ht="12.75" customHeight="1" x14ac:dyDescent="0.2">
      <c r="A101" s="18"/>
      <c r="B101" s="20"/>
      <c r="C101" s="46" t="s">
        <v>174</v>
      </c>
      <c r="D101" s="31">
        <f>'по 6-10'!D101+'по 0,4'!D98</f>
        <v>5</v>
      </c>
      <c r="E101" s="31">
        <f>'по 6-10'!E101+'по 0,4'!E98</f>
        <v>115</v>
      </c>
      <c r="F101" s="31">
        <f>'по 6-10'!F101+'по 0,4'!F98</f>
        <v>6</v>
      </c>
      <c r="G101" s="31">
        <f>'по 6-10'!G101+'по 0,4'!G98</f>
        <v>55</v>
      </c>
      <c r="H101" s="31">
        <f>'по 6-10'!H101+'по 0,4'!H98</f>
        <v>0</v>
      </c>
      <c r="I101" s="31">
        <f>'по 6-10'!I101+'по 0,4'!I98</f>
        <v>0</v>
      </c>
      <c r="J101" s="31">
        <f>'по 6-10'!J101+'по 0,4'!J98</f>
        <v>0</v>
      </c>
      <c r="K101" s="31">
        <f>'по 6-10'!K101+'по 0,4'!K98</f>
        <v>0</v>
      </c>
      <c r="L101" s="31">
        <f>'по 6-10'!L101+'по 0,4'!L98</f>
        <v>0</v>
      </c>
      <c r="M101" s="31">
        <f>'по 6-10'!M101+'по 0,4'!M98</f>
        <v>0</v>
      </c>
      <c r="N101" s="31">
        <f>'по 6-10'!N101+'по 0,4'!N98</f>
        <v>0</v>
      </c>
      <c r="O101" s="31">
        <f>'по 6-10'!O101+'по 0,4'!O98</f>
        <v>0</v>
      </c>
      <c r="P101" s="31">
        <f>'по 6-10'!P101+'по 0,4'!P98</f>
        <v>0</v>
      </c>
      <c r="Q101" s="31">
        <f>'по 6-10'!Q101+'по 0,4'!Q98</f>
        <v>0</v>
      </c>
    </row>
    <row r="102" spans="1:17" ht="22.5" customHeight="1" x14ac:dyDescent="0.25">
      <c r="A102" s="18"/>
      <c r="B102" s="50"/>
      <c r="C102" s="20" t="s">
        <v>30</v>
      </c>
      <c r="D102" s="64">
        <f t="shared" ref="D102:K102" si="1">SUM(D66:D101)</f>
        <v>250</v>
      </c>
      <c r="E102" s="64">
        <f t="shared" si="1"/>
        <v>5999.7</v>
      </c>
      <c r="F102" s="64">
        <f t="shared" si="1"/>
        <v>113</v>
      </c>
      <c r="G102" s="64">
        <f t="shared" si="1"/>
        <v>2021.7</v>
      </c>
      <c r="H102" s="64">
        <f t="shared" si="1"/>
        <v>0</v>
      </c>
      <c r="I102" s="64">
        <f t="shared" si="1"/>
        <v>0</v>
      </c>
      <c r="J102" s="64">
        <f t="shared" si="1"/>
        <v>10</v>
      </c>
      <c r="K102" s="64">
        <f t="shared" si="1"/>
        <v>405</v>
      </c>
      <c r="L102" s="31">
        <f>'по 6-10'!L102+'по 0,4'!L99</f>
        <v>0</v>
      </c>
      <c r="M102" s="31">
        <f>'по 6-10'!M102+'по 0,4'!M99</f>
        <v>0</v>
      </c>
      <c r="N102" s="31">
        <f>'по 6-10'!N102+'по 0,4'!N99</f>
        <v>0</v>
      </c>
      <c r="O102" s="31">
        <f>'по 6-10'!O102+'по 0,4'!O99</f>
        <v>0</v>
      </c>
      <c r="P102" s="31">
        <f>'по 6-10'!P102+'по 0,4'!P99</f>
        <v>0</v>
      </c>
      <c r="Q102" s="31">
        <f>'по 6-10'!Q102+'по 0,4'!Q99</f>
        <v>0</v>
      </c>
    </row>
    <row r="103" spans="1:17" ht="15" x14ac:dyDescent="0.25">
      <c r="A103" s="18"/>
      <c r="B103" s="46"/>
      <c r="C103" s="50" t="s">
        <v>219</v>
      </c>
      <c r="D103" s="31"/>
      <c r="E103" s="31"/>
      <c r="F103" s="31"/>
      <c r="G103" s="31"/>
      <c r="H103" s="24"/>
      <c r="I103" s="24"/>
      <c r="J103" s="31"/>
      <c r="K103" s="31"/>
      <c r="L103" s="31">
        <f>'по 6-10'!L103+'по 0,4'!L100</f>
        <v>0</v>
      </c>
      <c r="M103" s="31">
        <f>'по 6-10'!M103+'по 0,4'!M100</f>
        <v>0</v>
      </c>
      <c r="N103" s="31">
        <f>'по 6-10'!N103+'по 0,4'!N100</f>
        <v>0</v>
      </c>
      <c r="O103" s="31">
        <f>'по 6-10'!O103+'по 0,4'!O100</f>
        <v>0</v>
      </c>
      <c r="P103" s="31">
        <f>'по 6-10'!P103+'по 0,4'!P100</f>
        <v>0</v>
      </c>
      <c r="Q103" s="31">
        <f>'по 6-10'!Q103+'по 0,4'!Q100</f>
        <v>0</v>
      </c>
    </row>
    <row r="104" spans="1:17" x14ac:dyDescent="0.2">
      <c r="A104" s="18"/>
      <c r="B104" s="46"/>
      <c r="C104" s="46" t="s">
        <v>175</v>
      </c>
      <c r="D104" s="31">
        <f>'по 6-10'!D104+'по 0,4'!D101</f>
        <v>57</v>
      </c>
      <c r="E104" s="31">
        <f>'по 6-10'!E104+'по 0,4'!E101</f>
        <v>2486</v>
      </c>
      <c r="F104" s="31">
        <f>'по 6-10'!F104+'по 0,4'!F101</f>
        <v>40</v>
      </c>
      <c r="G104" s="31">
        <f>'по 6-10'!G104+'по 0,4'!G101</f>
        <v>1385</v>
      </c>
      <c r="H104" s="31">
        <f>'по 6-10'!H104+'по 0,4'!H101</f>
        <v>0</v>
      </c>
      <c r="I104" s="31">
        <f>'по 6-10'!I104+'по 0,4'!I101</f>
        <v>0</v>
      </c>
      <c r="J104" s="31">
        <f>'по 6-10'!J104+'по 0,4'!J101</f>
        <v>1</v>
      </c>
      <c r="K104" s="31">
        <f>'по 6-10'!K104+'по 0,4'!K101</f>
        <v>8</v>
      </c>
      <c r="L104" s="31">
        <f>'по 6-10'!L104+'по 0,4'!L101</f>
        <v>0</v>
      </c>
      <c r="M104" s="31">
        <f>'по 6-10'!M104+'по 0,4'!M101</f>
        <v>0</v>
      </c>
      <c r="N104" s="31">
        <f>'по 6-10'!N104+'по 0,4'!N101</f>
        <v>0</v>
      </c>
      <c r="O104" s="31">
        <f>'по 6-10'!O104+'по 0,4'!O101</f>
        <v>0</v>
      </c>
      <c r="P104" s="31">
        <f>'по 6-10'!P104+'по 0,4'!P101</f>
        <v>0</v>
      </c>
      <c r="Q104" s="31">
        <f>'по 6-10'!Q104+'по 0,4'!Q101</f>
        <v>0</v>
      </c>
    </row>
    <row r="105" spans="1:17" x14ac:dyDescent="0.2">
      <c r="A105" s="18"/>
      <c r="B105" s="46"/>
      <c r="C105" s="46" t="s">
        <v>412</v>
      </c>
      <c r="D105" s="31">
        <f>'по 6-10'!D105+'по 0,4'!D102</f>
        <v>43</v>
      </c>
      <c r="E105" s="31">
        <f>'по 6-10'!E105+'по 0,4'!E102</f>
        <v>3077</v>
      </c>
      <c r="F105" s="31">
        <f>'по 6-10'!F105+'по 0,4'!F102</f>
        <v>19</v>
      </c>
      <c r="G105" s="31">
        <f>'по 6-10'!G105+'по 0,4'!G102</f>
        <v>642</v>
      </c>
      <c r="H105" s="31">
        <f>'по 6-10'!H105+'по 0,4'!H102</f>
        <v>0</v>
      </c>
      <c r="I105" s="31">
        <f>'по 6-10'!I105+'по 0,4'!I102</f>
        <v>0</v>
      </c>
      <c r="J105" s="31">
        <f>'по 6-10'!J105+'по 0,4'!J102</f>
        <v>0</v>
      </c>
      <c r="K105" s="31">
        <f>'по 6-10'!K105+'по 0,4'!K102</f>
        <v>0</v>
      </c>
      <c r="L105" s="31">
        <f>'по 6-10'!L105+'по 0,4'!L102</f>
        <v>0</v>
      </c>
      <c r="M105" s="31">
        <f>'по 6-10'!M105+'по 0,4'!M102</f>
        <v>0</v>
      </c>
      <c r="N105" s="31">
        <f>'по 6-10'!N105+'по 0,4'!N102</f>
        <v>0</v>
      </c>
      <c r="O105" s="31">
        <f>'по 6-10'!O105+'по 0,4'!O102</f>
        <v>0</v>
      </c>
      <c r="P105" s="31">
        <f>'по 6-10'!P105+'по 0,4'!P102</f>
        <v>0</v>
      </c>
      <c r="Q105" s="31">
        <f>'по 6-10'!Q105+'по 0,4'!Q102</f>
        <v>0</v>
      </c>
    </row>
    <row r="106" spans="1:17" x14ac:dyDescent="0.2">
      <c r="A106" s="18"/>
      <c r="B106" s="46"/>
      <c r="C106" s="46" t="s">
        <v>177</v>
      </c>
      <c r="D106" s="31">
        <f>'по 6-10'!D106+'по 0,4'!D103</f>
        <v>11</v>
      </c>
      <c r="E106" s="31">
        <f>'по 6-10'!E106+'по 0,4'!E103</f>
        <v>200</v>
      </c>
      <c r="F106" s="31">
        <f>'по 6-10'!F106+'по 0,4'!F103</f>
        <v>3</v>
      </c>
      <c r="G106" s="31">
        <f>'по 6-10'!G106+'по 0,4'!G103</f>
        <v>17</v>
      </c>
      <c r="H106" s="31">
        <f>'по 6-10'!H106+'по 0,4'!H103</f>
        <v>0</v>
      </c>
      <c r="I106" s="31">
        <f>'по 6-10'!I106+'по 0,4'!I103</f>
        <v>0</v>
      </c>
      <c r="J106" s="31">
        <f>'по 6-10'!J106+'по 0,4'!J103</f>
        <v>0</v>
      </c>
      <c r="K106" s="31">
        <f>'по 6-10'!K106+'по 0,4'!K103</f>
        <v>0</v>
      </c>
      <c r="L106" s="31">
        <f>'по 6-10'!L106+'по 0,4'!L103</f>
        <v>0</v>
      </c>
      <c r="M106" s="31">
        <f>'по 6-10'!M106+'по 0,4'!M103</f>
        <v>0</v>
      </c>
      <c r="N106" s="31">
        <f>'по 6-10'!N106+'по 0,4'!N103</f>
        <v>0</v>
      </c>
      <c r="O106" s="31">
        <f>'по 6-10'!O106+'по 0,4'!O103</f>
        <v>0</v>
      </c>
      <c r="P106" s="31">
        <f>'по 6-10'!P106+'по 0,4'!P103</f>
        <v>0</v>
      </c>
      <c r="Q106" s="31">
        <f>'по 6-10'!Q106+'по 0,4'!Q103</f>
        <v>0</v>
      </c>
    </row>
    <row r="107" spans="1:17" x14ac:dyDescent="0.2">
      <c r="A107" s="18"/>
      <c r="B107" s="46"/>
      <c r="C107" s="46" t="s">
        <v>178</v>
      </c>
      <c r="D107" s="31">
        <f>'по 6-10'!D107+'по 0,4'!D104</f>
        <v>51</v>
      </c>
      <c r="E107" s="31">
        <f>'по 6-10'!E107+'по 0,4'!E104</f>
        <v>696.5</v>
      </c>
      <c r="F107" s="31">
        <f>'по 6-10'!F107+'по 0,4'!F104</f>
        <v>12</v>
      </c>
      <c r="G107" s="31">
        <f>'по 6-10'!G107+'по 0,4'!G104</f>
        <v>423</v>
      </c>
      <c r="H107" s="31">
        <f>'по 6-10'!H107+'по 0,4'!H104</f>
        <v>0</v>
      </c>
      <c r="I107" s="31">
        <f>'по 6-10'!I107+'по 0,4'!I104</f>
        <v>0</v>
      </c>
      <c r="J107" s="31">
        <f>'по 6-10'!J107+'по 0,4'!J104</f>
        <v>3</v>
      </c>
      <c r="K107" s="31">
        <f>'по 6-10'!K107+'по 0,4'!K104</f>
        <v>53</v>
      </c>
      <c r="L107" s="31">
        <f>'по 6-10'!L107+'по 0,4'!L104</f>
        <v>0</v>
      </c>
      <c r="M107" s="31">
        <f>'по 6-10'!M107+'по 0,4'!M104</f>
        <v>0</v>
      </c>
      <c r="N107" s="31">
        <f>'по 6-10'!N107+'по 0,4'!N104</f>
        <v>0</v>
      </c>
      <c r="O107" s="31">
        <f>'по 6-10'!O107+'по 0,4'!O104</f>
        <v>0</v>
      </c>
      <c r="P107" s="31">
        <f>'по 6-10'!P107+'по 0,4'!P104</f>
        <v>0</v>
      </c>
      <c r="Q107" s="31">
        <f>'по 6-10'!Q107+'по 0,4'!Q104</f>
        <v>0</v>
      </c>
    </row>
    <row r="108" spans="1:17" x14ac:dyDescent="0.2">
      <c r="A108" s="18"/>
      <c r="B108" s="46"/>
      <c r="C108" s="46" t="s">
        <v>179</v>
      </c>
      <c r="D108" s="31">
        <f>'по 6-10'!D108+'по 0,4'!D105</f>
        <v>32</v>
      </c>
      <c r="E108" s="31">
        <f>'по 6-10'!E108+'по 0,4'!E105</f>
        <v>1108</v>
      </c>
      <c r="F108" s="31">
        <f>'по 6-10'!F108+'по 0,4'!F105</f>
        <v>15</v>
      </c>
      <c r="G108" s="31">
        <f>'по 6-10'!G108+'по 0,4'!G105</f>
        <v>623</v>
      </c>
      <c r="H108" s="31">
        <f>'по 6-10'!H108+'по 0,4'!H105</f>
        <v>0</v>
      </c>
      <c r="I108" s="31">
        <f>'по 6-10'!I108+'по 0,4'!I105</f>
        <v>0</v>
      </c>
      <c r="J108" s="31">
        <f>'по 6-10'!J108+'по 0,4'!J105</f>
        <v>2</v>
      </c>
      <c r="K108" s="31">
        <f>'по 6-10'!K108+'по 0,4'!K105</f>
        <v>85</v>
      </c>
      <c r="L108" s="31">
        <f>'по 6-10'!L108+'по 0,4'!L105</f>
        <v>0</v>
      </c>
      <c r="M108" s="31">
        <f>'по 6-10'!M108+'по 0,4'!M105</f>
        <v>0</v>
      </c>
      <c r="N108" s="31">
        <f>'по 6-10'!N108+'по 0,4'!N105</f>
        <v>0</v>
      </c>
      <c r="O108" s="31">
        <f>'по 6-10'!O108+'по 0,4'!O105</f>
        <v>0</v>
      </c>
      <c r="P108" s="31">
        <f>'по 6-10'!P108+'по 0,4'!P105</f>
        <v>0</v>
      </c>
      <c r="Q108" s="31">
        <f>'по 6-10'!Q108+'по 0,4'!Q105</f>
        <v>0</v>
      </c>
    </row>
    <row r="109" spans="1:17" x14ac:dyDescent="0.2">
      <c r="A109" s="18"/>
      <c r="B109" s="46"/>
      <c r="C109" s="46" t="s">
        <v>180</v>
      </c>
      <c r="D109" s="31">
        <f>'по 6-10'!D109+'по 0,4'!D106</f>
        <v>50</v>
      </c>
      <c r="E109" s="31">
        <f>'по 6-10'!E109+'по 0,4'!E106</f>
        <v>419</v>
      </c>
      <c r="F109" s="31">
        <f>'по 6-10'!F109+'по 0,4'!F106</f>
        <v>34</v>
      </c>
      <c r="G109" s="31">
        <f>'по 6-10'!G109+'по 0,4'!G106</f>
        <v>261</v>
      </c>
      <c r="H109" s="31">
        <f>'по 6-10'!H109+'по 0,4'!H106</f>
        <v>0</v>
      </c>
      <c r="I109" s="31">
        <f>'по 6-10'!I109+'по 0,4'!I106</f>
        <v>0</v>
      </c>
      <c r="J109" s="31">
        <f>'по 6-10'!J109+'по 0,4'!J106</f>
        <v>0</v>
      </c>
      <c r="K109" s="31">
        <f>'по 6-10'!K109+'по 0,4'!K106</f>
        <v>0</v>
      </c>
      <c r="L109" s="31">
        <f>'по 6-10'!L109+'по 0,4'!L106</f>
        <v>0</v>
      </c>
      <c r="M109" s="31">
        <f>'по 6-10'!M109+'по 0,4'!M106</f>
        <v>0</v>
      </c>
      <c r="N109" s="31">
        <f>'по 6-10'!N109+'по 0,4'!N106</f>
        <v>0</v>
      </c>
      <c r="O109" s="31">
        <f>'по 6-10'!O109+'по 0,4'!O106</f>
        <v>0</v>
      </c>
      <c r="P109" s="31">
        <f>'по 6-10'!P109+'по 0,4'!P106</f>
        <v>0</v>
      </c>
      <c r="Q109" s="31">
        <f>'по 6-10'!Q109+'по 0,4'!Q106</f>
        <v>0</v>
      </c>
    </row>
    <row r="110" spans="1:17" x14ac:dyDescent="0.2">
      <c r="A110" s="18"/>
      <c r="B110" s="46"/>
      <c r="C110" s="46" t="s">
        <v>181</v>
      </c>
      <c r="D110" s="31">
        <f>'по 6-10'!D110+'по 0,4'!D107</f>
        <v>18</v>
      </c>
      <c r="E110" s="31">
        <f>'по 6-10'!E110+'по 0,4'!E107</f>
        <v>113</v>
      </c>
      <c r="F110" s="31">
        <f>'по 6-10'!F110+'по 0,4'!F107</f>
        <v>10</v>
      </c>
      <c r="G110" s="31">
        <f>'по 6-10'!G110+'по 0,4'!G107</f>
        <v>46</v>
      </c>
      <c r="H110" s="31">
        <f>'по 6-10'!H110+'по 0,4'!H107</f>
        <v>0</v>
      </c>
      <c r="I110" s="31">
        <f>'по 6-10'!I110+'по 0,4'!I107</f>
        <v>0</v>
      </c>
      <c r="J110" s="31">
        <f>'по 6-10'!J110+'по 0,4'!J107</f>
        <v>0</v>
      </c>
      <c r="K110" s="31">
        <f>'по 6-10'!K110+'по 0,4'!K107</f>
        <v>0</v>
      </c>
      <c r="L110" s="31">
        <f>'по 6-10'!L110+'по 0,4'!L107</f>
        <v>0</v>
      </c>
      <c r="M110" s="31">
        <f>'по 6-10'!M110+'по 0,4'!M107</f>
        <v>0</v>
      </c>
      <c r="N110" s="31">
        <f>'по 6-10'!N110+'по 0,4'!N107</f>
        <v>0</v>
      </c>
      <c r="O110" s="31">
        <f>'по 6-10'!O110+'по 0,4'!O107</f>
        <v>0</v>
      </c>
      <c r="P110" s="31">
        <f>'по 6-10'!P110+'по 0,4'!P107</f>
        <v>0</v>
      </c>
      <c r="Q110" s="31">
        <f>'по 6-10'!Q110+'по 0,4'!Q107</f>
        <v>0</v>
      </c>
    </row>
    <row r="111" spans="1:17" x14ac:dyDescent="0.2">
      <c r="A111" s="18"/>
      <c r="B111" s="46"/>
      <c r="C111" s="46" t="s">
        <v>182</v>
      </c>
      <c r="D111" s="31">
        <f>'по 6-10'!D111+'по 0,4'!D108</f>
        <v>39</v>
      </c>
      <c r="E111" s="31">
        <f>'по 6-10'!E111+'по 0,4'!E108</f>
        <v>313</v>
      </c>
      <c r="F111" s="31">
        <f>'по 6-10'!F111+'по 0,4'!F108</f>
        <v>26</v>
      </c>
      <c r="G111" s="31">
        <f>'по 6-10'!G111+'по 0,4'!G108</f>
        <v>207</v>
      </c>
      <c r="H111" s="31">
        <f>'по 6-10'!H111+'по 0,4'!H108</f>
        <v>0</v>
      </c>
      <c r="I111" s="31">
        <f>'по 6-10'!I111+'по 0,4'!I108</f>
        <v>0</v>
      </c>
      <c r="J111" s="31">
        <f>'по 6-10'!J111+'по 0,4'!J108</f>
        <v>0</v>
      </c>
      <c r="K111" s="31">
        <f>'по 6-10'!K111+'по 0,4'!K108</f>
        <v>0</v>
      </c>
      <c r="L111" s="31">
        <f>'по 6-10'!L111+'по 0,4'!L108</f>
        <v>0</v>
      </c>
      <c r="M111" s="31">
        <f>'по 6-10'!M111+'по 0,4'!M108</f>
        <v>0</v>
      </c>
      <c r="N111" s="31">
        <f>'по 6-10'!N111+'по 0,4'!N108</f>
        <v>0</v>
      </c>
      <c r="O111" s="31">
        <f>'по 6-10'!O111+'по 0,4'!O108</f>
        <v>0</v>
      </c>
      <c r="P111" s="31">
        <f>'по 6-10'!P111+'по 0,4'!P108</f>
        <v>0</v>
      </c>
      <c r="Q111" s="31">
        <f>'по 6-10'!Q111+'по 0,4'!Q108</f>
        <v>0</v>
      </c>
    </row>
    <row r="112" spans="1:17" x14ac:dyDescent="0.2">
      <c r="A112" s="18"/>
      <c r="B112" s="46"/>
      <c r="C112" s="46" t="s">
        <v>183</v>
      </c>
      <c r="D112" s="31">
        <f>'по 6-10'!D112+'по 0,4'!D109</f>
        <v>8</v>
      </c>
      <c r="E112" s="31">
        <f>'по 6-10'!E112+'по 0,4'!E109</f>
        <v>415</v>
      </c>
      <c r="F112" s="31">
        <f>'по 6-10'!F112+'по 0,4'!F109</f>
        <v>3</v>
      </c>
      <c r="G112" s="31">
        <f>'по 6-10'!G112+'по 0,4'!G109</f>
        <v>88</v>
      </c>
      <c r="H112" s="31">
        <f>'по 6-10'!H112+'по 0,4'!H109</f>
        <v>0</v>
      </c>
      <c r="I112" s="31">
        <f>'по 6-10'!I112+'по 0,4'!I109</f>
        <v>0</v>
      </c>
      <c r="J112" s="31">
        <f>'по 6-10'!J112+'по 0,4'!J109</f>
        <v>0</v>
      </c>
      <c r="K112" s="31">
        <f>'по 6-10'!K112+'по 0,4'!K109</f>
        <v>0</v>
      </c>
      <c r="L112" s="31">
        <f>'по 6-10'!L112+'по 0,4'!L109</f>
        <v>0</v>
      </c>
      <c r="M112" s="31">
        <f>'по 6-10'!M112+'по 0,4'!M109</f>
        <v>0</v>
      </c>
      <c r="N112" s="31">
        <f>'по 6-10'!N112+'по 0,4'!N109</f>
        <v>0</v>
      </c>
      <c r="O112" s="31">
        <f>'по 6-10'!O112+'по 0,4'!O109</f>
        <v>0</v>
      </c>
      <c r="P112" s="31">
        <f>'по 6-10'!P112+'по 0,4'!P109</f>
        <v>0</v>
      </c>
      <c r="Q112" s="31">
        <f>'по 6-10'!Q112+'по 0,4'!Q109</f>
        <v>0</v>
      </c>
    </row>
    <row r="113" spans="1:17" x14ac:dyDescent="0.2">
      <c r="A113" s="18"/>
      <c r="B113" s="46"/>
      <c r="C113" s="46" t="s">
        <v>184</v>
      </c>
      <c r="D113" s="31">
        <f>'по 6-10'!D113+'по 0,4'!D110</f>
        <v>37</v>
      </c>
      <c r="E113" s="31">
        <f>'по 6-10'!E113+'по 0,4'!E110</f>
        <v>148.5</v>
      </c>
      <c r="F113" s="31">
        <f>'по 6-10'!F113+'по 0,4'!F110</f>
        <v>6</v>
      </c>
      <c r="G113" s="31">
        <f>'по 6-10'!G113+'по 0,4'!G110</f>
        <v>62.5</v>
      </c>
      <c r="H113" s="31">
        <f>'по 6-10'!H113+'по 0,4'!H110</f>
        <v>0</v>
      </c>
      <c r="I113" s="31">
        <f>'по 6-10'!I113+'по 0,4'!I110</f>
        <v>0</v>
      </c>
      <c r="J113" s="31">
        <f>'по 6-10'!J113+'по 0,4'!J110</f>
        <v>1</v>
      </c>
      <c r="K113" s="31">
        <f>'по 6-10'!K113+'по 0,4'!K110</f>
        <v>8</v>
      </c>
      <c r="L113" s="31">
        <f>'по 6-10'!L113+'по 0,4'!L110</f>
        <v>0</v>
      </c>
      <c r="M113" s="31">
        <f>'по 6-10'!M113+'по 0,4'!M110</f>
        <v>0</v>
      </c>
      <c r="N113" s="31">
        <f>'по 6-10'!N113+'по 0,4'!N110</f>
        <v>0</v>
      </c>
      <c r="O113" s="31">
        <f>'по 6-10'!O113+'по 0,4'!O110</f>
        <v>0</v>
      </c>
      <c r="P113" s="31">
        <f>'по 6-10'!P113+'по 0,4'!P110</f>
        <v>0</v>
      </c>
      <c r="Q113" s="31">
        <f>'по 6-10'!Q113+'по 0,4'!Q110</f>
        <v>0</v>
      </c>
    </row>
    <row r="114" spans="1:17" x14ac:dyDescent="0.2">
      <c r="A114" s="18"/>
      <c r="B114" s="46"/>
      <c r="C114" s="46" t="s">
        <v>185</v>
      </c>
      <c r="D114" s="31">
        <f>'по 6-10'!D114+'по 0,4'!D111</f>
        <v>18</v>
      </c>
      <c r="E114" s="31">
        <f>'по 6-10'!E114+'по 0,4'!E111</f>
        <v>350</v>
      </c>
      <c r="F114" s="31">
        <f>'по 6-10'!F114+'по 0,4'!F111</f>
        <v>8</v>
      </c>
      <c r="G114" s="31">
        <f>'по 6-10'!G114+'по 0,4'!G111</f>
        <v>122</v>
      </c>
      <c r="H114" s="31">
        <f>'по 6-10'!H114+'по 0,4'!H111</f>
        <v>0</v>
      </c>
      <c r="I114" s="31">
        <f>'по 6-10'!I114+'по 0,4'!I111</f>
        <v>0</v>
      </c>
      <c r="J114" s="31">
        <f>'по 6-10'!J114+'по 0,4'!J111</f>
        <v>0</v>
      </c>
      <c r="K114" s="31">
        <f>'по 6-10'!K114+'по 0,4'!K111</f>
        <v>0</v>
      </c>
      <c r="L114" s="31">
        <f>'по 6-10'!L114+'по 0,4'!L111</f>
        <v>0</v>
      </c>
      <c r="M114" s="31">
        <f>'по 6-10'!M114+'по 0,4'!M111</f>
        <v>0</v>
      </c>
      <c r="N114" s="31">
        <f>'по 6-10'!N114+'по 0,4'!N111</f>
        <v>0</v>
      </c>
      <c r="O114" s="31">
        <f>'по 6-10'!O114+'по 0,4'!O111</f>
        <v>0</v>
      </c>
      <c r="P114" s="31">
        <f>'по 6-10'!P114+'по 0,4'!P111</f>
        <v>0</v>
      </c>
      <c r="Q114" s="31">
        <f>'по 6-10'!Q114+'по 0,4'!Q111</f>
        <v>0</v>
      </c>
    </row>
    <row r="115" spans="1:17" x14ac:dyDescent="0.2">
      <c r="A115" s="18"/>
      <c r="B115" s="46"/>
      <c r="C115" s="46" t="s">
        <v>186</v>
      </c>
      <c r="D115" s="31">
        <f>'по 6-10'!D115+'по 0,4'!D112</f>
        <v>16</v>
      </c>
      <c r="E115" s="31">
        <f>'по 6-10'!E115+'по 0,4'!E112</f>
        <v>144</v>
      </c>
      <c r="F115" s="31">
        <f>'по 6-10'!F115+'по 0,4'!F112</f>
        <v>1</v>
      </c>
      <c r="G115" s="31">
        <f>'по 6-10'!G115+'по 0,4'!G112</f>
        <v>6</v>
      </c>
      <c r="H115" s="31">
        <f>'по 6-10'!H115+'по 0,4'!H112</f>
        <v>0</v>
      </c>
      <c r="I115" s="31">
        <f>'по 6-10'!I115+'по 0,4'!I112</f>
        <v>0</v>
      </c>
      <c r="J115" s="31">
        <f>'по 6-10'!J115+'по 0,4'!J112</f>
        <v>0</v>
      </c>
      <c r="K115" s="31">
        <f>'по 6-10'!K115+'по 0,4'!K112</f>
        <v>0</v>
      </c>
      <c r="L115" s="31">
        <f>'по 6-10'!L115+'по 0,4'!L112</f>
        <v>0</v>
      </c>
      <c r="M115" s="31">
        <f>'по 6-10'!M115+'по 0,4'!M112</f>
        <v>0</v>
      </c>
      <c r="N115" s="31">
        <f>'по 6-10'!N115+'по 0,4'!N112</f>
        <v>0</v>
      </c>
      <c r="O115" s="31">
        <f>'по 6-10'!O115+'по 0,4'!O112</f>
        <v>0</v>
      </c>
      <c r="P115" s="31">
        <f>'по 6-10'!P115+'по 0,4'!P112</f>
        <v>0</v>
      </c>
      <c r="Q115" s="31">
        <f>'по 6-10'!Q115+'по 0,4'!Q112</f>
        <v>0</v>
      </c>
    </row>
    <row r="116" spans="1:17" x14ac:dyDescent="0.2">
      <c r="A116" s="18"/>
      <c r="B116" s="46"/>
      <c r="C116" s="46" t="s">
        <v>187</v>
      </c>
      <c r="D116" s="31">
        <f>'по 6-10'!D116+'по 0,4'!D113</f>
        <v>1</v>
      </c>
      <c r="E116" s="31">
        <f>'по 6-10'!E116+'по 0,4'!E113</f>
        <v>8</v>
      </c>
      <c r="F116" s="31">
        <f>'по 6-10'!F116+'по 0,4'!F113</f>
        <v>0</v>
      </c>
      <c r="G116" s="31">
        <f>'по 6-10'!G116+'по 0,4'!G113</f>
        <v>0</v>
      </c>
      <c r="H116" s="31">
        <f>'по 6-10'!H116+'по 0,4'!H113</f>
        <v>0</v>
      </c>
      <c r="I116" s="31">
        <f>'по 6-10'!I116+'по 0,4'!I113</f>
        <v>0</v>
      </c>
      <c r="J116" s="31">
        <f>'по 6-10'!J116+'по 0,4'!J113</f>
        <v>0</v>
      </c>
      <c r="K116" s="31">
        <f>'по 6-10'!K116+'по 0,4'!K113</f>
        <v>0</v>
      </c>
      <c r="L116" s="31">
        <f>'по 6-10'!L116+'по 0,4'!L113</f>
        <v>0</v>
      </c>
      <c r="M116" s="31">
        <f>'по 6-10'!M116+'по 0,4'!M113</f>
        <v>0</v>
      </c>
      <c r="N116" s="31">
        <f>'по 6-10'!N116+'по 0,4'!N113</f>
        <v>0</v>
      </c>
      <c r="O116" s="31">
        <f>'по 6-10'!O116+'по 0,4'!O113</f>
        <v>0</v>
      </c>
      <c r="P116" s="31">
        <f>'по 6-10'!P116+'по 0,4'!P113</f>
        <v>0</v>
      </c>
      <c r="Q116" s="31">
        <f>'по 6-10'!Q116+'по 0,4'!Q113</f>
        <v>0</v>
      </c>
    </row>
    <row r="117" spans="1:17" x14ac:dyDescent="0.2">
      <c r="A117" s="18"/>
      <c r="B117" s="46"/>
      <c r="C117" s="46" t="s">
        <v>413</v>
      </c>
      <c r="D117" s="31">
        <f>'по 6-10'!D117+'по 0,4'!D114</f>
        <v>16</v>
      </c>
      <c r="E117" s="31">
        <f>'по 6-10'!E117+'по 0,4'!E114</f>
        <v>1128</v>
      </c>
      <c r="F117" s="31">
        <f>'по 6-10'!F117+'по 0,4'!F114</f>
        <v>5</v>
      </c>
      <c r="G117" s="31">
        <f>'по 6-10'!G117+'по 0,4'!G114</f>
        <v>151</v>
      </c>
      <c r="H117" s="31">
        <f>'по 6-10'!H117+'по 0,4'!H114</f>
        <v>0</v>
      </c>
      <c r="I117" s="31">
        <f>'по 6-10'!I117+'по 0,4'!I114</f>
        <v>0</v>
      </c>
      <c r="J117" s="31">
        <f>'по 6-10'!J117+'по 0,4'!J114</f>
        <v>0</v>
      </c>
      <c r="K117" s="31">
        <f>'по 6-10'!K117+'по 0,4'!K114</f>
        <v>0</v>
      </c>
      <c r="L117" s="31">
        <f>'по 6-10'!L117+'по 0,4'!L114</f>
        <v>0</v>
      </c>
      <c r="M117" s="31">
        <f>'по 6-10'!M117+'по 0,4'!M114</f>
        <v>0</v>
      </c>
      <c r="N117" s="31">
        <f>'по 6-10'!N117+'по 0,4'!N114</f>
        <v>0</v>
      </c>
      <c r="O117" s="31">
        <f>'по 6-10'!O117+'по 0,4'!O114</f>
        <v>0</v>
      </c>
      <c r="P117" s="31">
        <f>'по 6-10'!P117+'по 0,4'!P114</f>
        <v>0</v>
      </c>
      <c r="Q117" s="31">
        <f>'по 6-10'!Q117+'по 0,4'!Q114</f>
        <v>0</v>
      </c>
    </row>
    <row r="118" spans="1:17" x14ac:dyDescent="0.2">
      <c r="A118" s="18"/>
      <c r="B118" s="46"/>
      <c r="C118" s="46" t="s">
        <v>189</v>
      </c>
      <c r="D118" s="31">
        <f>'по 6-10'!D118+'по 0,4'!D115</f>
        <v>11</v>
      </c>
      <c r="E118" s="31">
        <f>'по 6-10'!E118+'по 0,4'!E115</f>
        <v>1110</v>
      </c>
      <c r="F118" s="31">
        <f>'по 6-10'!F118+'по 0,4'!F115</f>
        <v>5</v>
      </c>
      <c r="G118" s="31">
        <f>'по 6-10'!G118+'по 0,4'!G115</f>
        <v>128</v>
      </c>
      <c r="H118" s="31">
        <f>'по 6-10'!H118+'по 0,4'!H115</f>
        <v>0</v>
      </c>
      <c r="I118" s="31">
        <f>'по 6-10'!I118+'по 0,4'!I115</f>
        <v>0</v>
      </c>
      <c r="J118" s="31">
        <f>'по 6-10'!J118+'по 0,4'!J115</f>
        <v>0</v>
      </c>
      <c r="K118" s="31">
        <f>'по 6-10'!K118+'по 0,4'!K115</f>
        <v>0</v>
      </c>
      <c r="L118" s="31">
        <f>'по 6-10'!L118+'по 0,4'!L115</f>
        <v>0</v>
      </c>
      <c r="M118" s="31">
        <f>'по 6-10'!M118+'по 0,4'!M115</f>
        <v>0</v>
      </c>
      <c r="N118" s="31">
        <f>'по 6-10'!N118+'по 0,4'!N115</f>
        <v>0</v>
      </c>
      <c r="O118" s="31">
        <f>'по 6-10'!O118+'по 0,4'!O115</f>
        <v>0</v>
      </c>
      <c r="P118" s="31">
        <f>'по 6-10'!P118+'по 0,4'!P115</f>
        <v>0</v>
      </c>
      <c r="Q118" s="31">
        <f>'по 6-10'!Q118+'по 0,4'!Q115</f>
        <v>0</v>
      </c>
    </row>
    <row r="119" spans="1:17" x14ac:dyDescent="0.2">
      <c r="A119" s="18"/>
      <c r="B119" s="46"/>
      <c r="C119" s="46" t="s">
        <v>190</v>
      </c>
      <c r="D119" s="31">
        <f>'по 6-10'!D119+'по 0,4'!D116</f>
        <v>4</v>
      </c>
      <c r="E119" s="31">
        <f>'по 6-10'!E119+'по 0,4'!E116</f>
        <v>34.5</v>
      </c>
      <c r="F119" s="31">
        <f>'по 6-10'!F119+'по 0,4'!F116</f>
        <v>1</v>
      </c>
      <c r="G119" s="31">
        <f>'по 6-10'!G119+'по 0,4'!G116</f>
        <v>8</v>
      </c>
      <c r="H119" s="31">
        <f>'по 6-10'!H119+'по 0,4'!H116</f>
        <v>0</v>
      </c>
      <c r="I119" s="31">
        <f>'по 6-10'!I119+'по 0,4'!I116</f>
        <v>0</v>
      </c>
      <c r="J119" s="31">
        <f>'по 6-10'!J119+'по 0,4'!J116</f>
        <v>0</v>
      </c>
      <c r="K119" s="31">
        <f>'по 6-10'!K119+'по 0,4'!K116</f>
        <v>0</v>
      </c>
      <c r="L119" s="31">
        <f>'по 6-10'!L119+'по 0,4'!L116</f>
        <v>0</v>
      </c>
      <c r="M119" s="31">
        <f>'по 6-10'!M119+'по 0,4'!M116</f>
        <v>0</v>
      </c>
      <c r="N119" s="31">
        <f>'по 6-10'!N119+'по 0,4'!N116</f>
        <v>0</v>
      </c>
      <c r="O119" s="31">
        <f>'по 6-10'!O119+'по 0,4'!O116</f>
        <v>0</v>
      </c>
      <c r="P119" s="31">
        <f>'по 6-10'!P119+'по 0,4'!P116</f>
        <v>0</v>
      </c>
      <c r="Q119" s="31">
        <f>'по 6-10'!Q119+'по 0,4'!Q116</f>
        <v>0</v>
      </c>
    </row>
    <row r="120" spans="1:17" x14ac:dyDescent="0.2">
      <c r="A120" s="18"/>
      <c r="B120" s="46"/>
      <c r="C120" s="46" t="s">
        <v>191</v>
      </c>
      <c r="D120" s="31">
        <f>'по 6-10'!D120+'по 0,4'!D117</f>
        <v>0</v>
      </c>
      <c r="E120" s="31">
        <f>'по 6-10'!E120+'по 0,4'!E117</f>
        <v>0</v>
      </c>
      <c r="F120" s="31">
        <f>'по 6-10'!F120+'по 0,4'!F117</f>
        <v>0</v>
      </c>
      <c r="G120" s="31">
        <f>'по 6-10'!G120+'по 0,4'!G117</f>
        <v>0</v>
      </c>
      <c r="H120" s="31">
        <f>'по 6-10'!H120+'по 0,4'!H117</f>
        <v>0</v>
      </c>
      <c r="I120" s="31">
        <f>'по 6-10'!I120+'по 0,4'!I117</f>
        <v>0</v>
      </c>
      <c r="J120" s="31">
        <f>'по 6-10'!J120+'по 0,4'!J117</f>
        <v>0</v>
      </c>
      <c r="K120" s="31">
        <f>'по 6-10'!K120+'по 0,4'!K117</f>
        <v>0</v>
      </c>
      <c r="L120" s="31">
        <f>'по 6-10'!L120+'по 0,4'!L117</f>
        <v>0</v>
      </c>
      <c r="M120" s="31">
        <f>'по 6-10'!M120+'по 0,4'!M117</f>
        <v>0</v>
      </c>
      <c r="N120" s="31">
        <f>'по 6-10'!N120+'по 0,4'!N117</f>
        <v>0</v>
      </c>
      <c r="O120" s="31">
        <f>'по 6-10'!O120+'по 0,4'!O117</f>
        <v>0</v>
      </c>
      <c r="P120" s="31">
        <f>'по 6-10'!P120+'по 0,4'!P117</f>
        <v>0</v>
      </c>
      <c r="Q120" s="31">
        <f>'по 6-10'!Q120+'по 0,4'!Q117</f>
        <v>0</v>
      </c>
    </row>
    <row r="121" spans="1:17" x14ac:dyDescent="0.2">
      <c r="A121" s="18"/>
      <c r="B121" s="46"/>
      <c r="C121" s="46" t="s">
        <v>192</v>
      </c>
      <c r="D121" s="31">
        <f>'по 6-10'!D121+'по 0,4'!D118</f>
        <v>0</v>
      </c>
      <c r="E121" s="31">
        <f>'по 6-10'!E121+'по 0,4'!E118</f>
        <v>0</v>
      </c>
      <c r="F121" s="31">
        <f>'по 6-10'!F121+'по 0,4'!F118</f>
        <v>0</v>
      </c>
      <c r="G121" s="31">
        <f>'по 6-10'!G121+'по 0,4'!G118</f>
        <v>0</v>
      </c>
      <c r="H121" s="31">
        <f>'по 6-10'!H121+'по 0,4'!H118</f>
        <v>0</v>
      </c>
      <c r="I121" s="31">
        <f>'по 6-10'!I121+'по 0,4'!I118</f>
        <v>0</v>
      </c>
      <c r="J121" s="31">
        <f>'по 6-10'!J121+'по 0,4'!J118</f>
        <v>0</v>
      </c>
      <c r="K121" s="31">
        <f>'по 6-10'!K121+'по 0,4'!K118</f>
        <v>0</v>
      </c>
      <c r="L121" s="31">
        <f>'по 6-10'!L121+'по 0,4'!L118</f>
        <v>0</v>
      </c>
      <c r="M121" s="31">
        <f>'по 6-10'!M121+'по 0,4'!M118</f>
        <v>0</v>
      </c>
      <c r="N121" s="31">
        <f>'по 6-10'!N121+'по 0,4'!N118</f>
        <v>0</v>
      </c>
      <c r="O121" s="31">
        <f>'по 6-10'!O121+'по 0,4'!O118</f>
        <v>0</v>
      </c>
      <c r="P121" s="31">
        <f>'по 6-10'!P121+'по 0,4'!P118</f>
        <v>0</v>
      </c>
      <c r="Q121" s="31">
        <f>'по 6-10'!Q121+'по 0,4'!Q118</f>
        <v>0</v>
      </c>
    </row>
    <row r="122" spans="1:17" x14ac:dyDescent="0.2">
      <c r="A122" s="18"/>
      <c r="B122" s="46"/>
      <c r="C122" s="46" t="s">
        <v>193</v>
      </c>
      <c r="D122" s="31">
        <f>'по 6-10'!D122+'по 0,4'!D119</f>
        <v>8</v>
      </c>
      <c r="E122" s="31">
        <f>'по 6-10'!E122+'по 0,4'!E119</f>
        <v>45</v>
      </c>
      <c r="F122" s="31">
        <f>'по 6-10'!F122+'по 0,4'!F119</f>
        <v>6</v>
      </c>
      <c r="G122" s="31">
        <f>'по 6-10'!G122+'по 0,4'!G119</f>
        <v>25</v>
      </c>
      <c r="H122" s="31">
        <f>'по 6-10'!H122+'по 0,4'!H119</f>
        <v>0</v>
      </c>
      <c r="I122" s="31">
        <f>'по 6-10'!I122+'по 0,4'!I119</f>
        <v>0</v>
      </c>
      <c r="J122" s="31">
        <f>'по 6-10'!J122+'по 0,4'!J119</f>
        <v>0</v>
      </c>
      <c r="K122" s="31">
        <f>'по 6-10'!K122+'по 0,4'!K119</f>
        <v>0</v>
      </c>
      <c r="L122" s="31">
        <f>'по 6-10'!L122+'по 0,4'!L119</f>
        <v>0</v>
      </c>
      <c r="M122" s="31">
        <f>'по 6-10'!M122+'по 0,4'!M119</f>
        <v>0</v>
      </c>
      <c r="N122" s="31">
        <f>'по 6-10'!N122+'по 0,4'!N119</f>
        <v>0</v>
      </c>
      <c r="O122" s="31">
        <f>'по 6-10'!O122+'по 0,4'!O119</f>
        <v>0</v>
      </c>
      <c r="P122" s="31">
        <f>'по 6-10'!P122+'по 0,4'!P119</f>
        <v>0</v>
      </c>
      <c r="Q122" s="31">
        <f>'по 6-10'!Q122+'по 0,4'!Q119</f>
        <v>0</v>
      </c>
    </row>
    <row r="123" spans="1:17" x14ac:dyDescent="0.2">
      <c r="A123" s="18"/>
      <c r="B123" s="46"/>
      <c r="C123" s="46" t="s">
        <v>194</v>
      </c>
      <c r="D123" s="31">
        <f>'по 6-10'!D123+'по 0,4'!D120</f>
        <v>45</v>
      </c>
      <c r="E123" s="31">
        <f>'по 6-10'!E123+'по 0,4'!E120</f>
        <v>134</v>
      </c>
      <c r="F123" s="31">
        <f>'по 6-10'!F123+'по 0,4'!F120</f>
        <v>29</v>
      </c>
      <c r="G123" s="31">
        <f>'по 6-10'!G123+'по 0,4'!G120</f>
        <v>112</v>
      </c>
      <c r="H123" s="31">
        <f>'по 6-10'!H123+'по 0,4'!H120</f>
        <v>0</v>
      </c>
      <c r="I123" s="31">
        <f>'по 6-10'!I123+'по 0,4'!I120</f>
        <v>0</v>
      </c>
      <c r="J123" s="31">
        <f>'по 6-10'!J123+'по 0,4'!J120</f>
        <v>2</v>
      </c>
      <c r="K123" s="31">
        <f>'по 6-10'!K123+'по 0,4'!K120</f>
        <v>60</v>
      </c>
      <c r="L123" s="31">
        <f>'по 6-10'!L123+'по 0,4'!L120</f>
        <v>0</v>
      </c>
      <c r="M123" s="31">
        <f>'по 6-10'!M123+'по 0,4'!M120</f>
        <v>0</v>
      </c>
      <c r="N123" s="31">
        <f>'по 6-10'!N123+'по 0,4'!N120</f>
        <v>0</v>
      </c>
      <c r="O123" s="31">
        <f>'по 6-10'!O123+'по 0,4'!O120</f>
        <v>0</v>
      </c>
      <c r="P123" s="31">
        <f>'по 6-10'!P123+'по 0,4'!P120</f>
        <v>0</v>
      </c>
      <c r="Q123" s="31">
        <f>'по 6-10'!Q123+'по 0,4'!Q120</f>
        <v>0</v>
      </c>
    </row>
    <row r="124" spans="1:17" x14ac:dyDescent="0.2">
      <c r="A124" s="18"/>
      <c r="B124" s="46"/>
      <c r="C124" s="46" t="s">
        <v>195</v>
      </c>
      <c r="D124" s="31">
        <f>'по 6-10'!D124+'по 0,4'!D121</f>
        <v>8</v>
      </c>
      <c r="E124" s="31">
        <f>'по 6-10'!E124+'по 0,4'!E121</f>
        <v>222</v>
      </c>
      <c r="F124" s="31">
        <f>'по 6-10'!F124+'по 0,4'!F121</f>
        <v>4</v>
      </c>
      <c r="G124" s="31">
        <f>'по 6-10'!G124+'по 0,4'!G121</f>
        <v>25</v>
      </c>
      <c r="H124" s="31">
        <f>'по 6-10'!H124+'по 0,4'!H121</f>
        <v>0</v>
      </c>
      <c r="I124" s="31">
        <f>'по 6-10'!I124+'по 0,4'!I121</f>
        <v>0</v>
      </c>
      <c r="J124" s="31">
        <f>'по 6-10'!J124+'по 0,4'!J121</f>
        <v>0</v>
      </c>
      <c r="K124" s="31">
        <f>'по 6-10'!K124+'по 0,4'!K121</f>
        <v>0</v>
      </c>
      <c r="L124" s="31">
        <f>'по 6-10'!L124+'по 0,4'!L121</f>
        <v>0</v>
      </c>
      <c r="M124" s="31">
        <f>'по 6-10'!M124+'по 0,4'!M121</f>
        <v>0</v>
      </c>
      <c r="N124" s="31">
        <f>'по 6-10'!N124+'по 0,4'!N121</f>
        <v>0</v>
      </c>
      <c r="O124" s="31">
        <f>'по 6-10'!O124+'по 0,4'!O121</f>
        <v>0</v>
      </c>
      <c r="P124" s="31">
        <f>'по 6-10'!P124+'по 0,4'!P121</f>
        <v>0</v>
      </c>
      <c r="Q124" s="31">
        <f>'по 6-10'!Q124+'по 0,4'!Q121</f>
        <v>0</v>
      </c>
    </row>
    <row r="125" spans="1:17" x14ac:dyDescent="0.2">
      <c r="A125" s="18"/>
      <c r="B125" s="46"/>
      <c r="C125" s="46" t="s">
        <v>196</v>
      </c>
      <c r="D125" s="31">
        <f>'по 6-10'!D125+'по 0,4'!D122</f>
        <v>14</v>
      </c>
      <c r="E125" s="31">
        <f>'по 6-10'!E125+'по 0,4'!E122</f>
        <v>68</v>
      </c>
      <c r="F125" s="31">
        <f>'по 6-10'!F125+'по 0,4'!F122</f>
        <v>1</v>
      </c>
      <c r="G125" s="31">
        <f>'по 6-10'!G125+'по 0,4'!G122</f>
        <v>8</v>
      </c>
      <c r="H125" s="31">
        <f>'по 6-10'!H125+'по 0,4'!H122</f>
        <v>0</v>
      </c>
      <c r="I125" s="31">
        <f>'по 6-10'!I125+'по 0,4'!I122</f>
        <v>0</v>
      </c>
      <c r="J125" s="31">
        <f>'по 6-10'!J125+'по 0,4'!J122</f>
        <v>0</v>
      </c>
      <c r="K125" s="31">
        <f>'по 6-10'!K125+'по 0,4'!K122</f>
        <v>0</v>
      </c>
      <c r="L125" s="31">
        <f>'по 6-10'!L125+'по 0,4'!L122</f>
        <v>0</v>
      </c>
      <c r="M125" s="31">
        <f>'по 6-10'!M125+'по 0,4'!M122</f>
        <v>0</v>
      </c>
      <c r="N125" s="31">
        <f>'по 6-10'!N125+'по 0,4'!N122</f>
        <v>0</v>
      </c>
      <c r="O125" s="31">
        <f>'по 6-10'!O125+'по 0,4'!O122</f>
        <v>0</v>
      </c>
      <c r="P125" s="31">
        <f>'по 6-10'!P125+'по 0,4'!P122</f>
        <v>0</v>
      </c>
      <c r="Q125" s="31">
        <f>'по 6-10'!Q125+'по 0,4'!Q122</f>
        <v>0</v>
      </c>
    </row>
    <row r="126" spans="1:17" ht="12.75" customHeight="1" x14ac:dyDescent="0.2">
      <c r="A126" s="18"/>
      <c r="B126" s="46"/>
      <c r="C126" s="46" t="s">
        <v>197</v>
      </c>
      <c r="D126" s="31">
        <f>'по 6-10'!D126+'по 0,4'!D123</f>
        <v>0</v>
      </c>
      <c r="E126" s="31">
        <f>'по 6-10'!E126+'по 0,4'!E123</f>
        <v>0</v>
      </c>
      <c r="F126" s="31">
        <f>'по 6-10'!F126+'по 0,4'!F123</f>
        <v>0</v>
      </c>
      <c r="G126" s="31">
        <f>'по 6-10'!G126+'по 0,4'!G123</f>
        <v>0</v>
      </c>
      <c r="H126" s="31">
        <f>'по 6-10'!H126+'по 0,4'!H123</f>
        <v>0</v>
      </c>
      <c r="I126" s="31">
        <f>'по 6-10'!I126+'по 0,4'!I123</f>
        <v>0</v>
      </c>
      <c r="J126" s="31">
        <f>'по 6-10'!J126+'по 0,4'!J123</f>
        <v>0</v>
      </c>
      <c r="K126" s="31">
        <f>'по 6-10'!K126+'по 0,4'!K123</f>
        <v>0</v>
      </c>
      <c r="L126" s="31">
        <f>'по 6-10'!L126+'по 0,4'!L123</f>
        <v>0</v>
      </c>
      <c r="M126" s="31">
        <f>'по 6-10'!M126+'по 0,4'!M123</f>
        <v>0</v>
      </c>
      <c r="N126" s="31">
        <f>'по 6-10'!N126+'по 0,4'!N123</f>
        <v>0</v>
      </c>
      <c r="O126" s="31">
        <f>'по 6-10'!O126+'по 0,4'!O123</f>
        <v>0</v>
      </c>
      <c r="P126" s="31">
        <f>'по 6-10'!P126+'по 0,4'!P123</f>
        <v>0</v>
      </c>
      <c r="Q126" s="31">
        <f>'по 6-10'!Q126+'по 0,4'!Q123</f>
        <v>0</v>
      </c>
    </row>
    <row r="127" spans="1:17" ht="12.75" customHeight="1" x14ac:dyDescent="0.2">
      <c r="A127" s="18"/>
      <c r="B127" s="46"/>
      <c r="C127" s="46" t="s">
        <v>198</v>
      </c>
      <c r="D127" s="31">
        <f>'по 6-10'!D127+'по 0,4'!D124</f>
        <v>10</v>
      </c>
      <c r="E127" s="31">
        <f>'по 6-10'!E127+'по 0,4'!E124</f>
        <v>28</v>
      </c>
      <c r="F127" s="31">
        <f>'по 6-10'!F127+'по 0,4'!F124</f>
        <v>10</v>
      </c>
      <c r="G127" s="31">
        <f>'по 6-10'!G127+'по 0,4'!G124</f>
        <v>28</v>
      </c>
      <c r="H127" s="31">
        <f>'по 6-10'!H127+'по 0,4'!H124</f>
        <v>0</v>
      </c>
      <c r="I127" s="31">
        <f>'по 6-10'!I127+'по 0,4'!I124</f>
        <v>0</v>
      </c>
      <c r="J127" s="31">
        <f>'по 6-10'!J127+'по 0,4'!J124</f>
        <v>0</v>
      </c>
      <c r="K127" s="31">
        <f>'по 6-10'!K127+'по 0,4'!K124</f>
        <v>0</v>
      </c>
      <c r="L127" s="31">
        <f>'по 6-10'!L127+'по 0,4'!L124</f>
        <v>0</v>
      </c>
      <c r="M127" s="31">
        <f>'по 6-10'!M127+'по 0,4'!M124</f>
        <v>0</v>
      </c>
      <c r="N127" s="31">
        <f>'по 6-10'!N127+'по 0,4'!N124</f>
        <v>0</v>
      </c>
      <c r="O127" s="31">
        <f>'по 6-10'!O127+'по 0,4'!O124</f>
        <v>0</v>
      </c>
      <c r="P127" s="31">
        <f>'по 6-10'!P127+'по 0,4'!P124</f>
        <v>0</v>
      </c>
      <c r="Q127" s="31">
        <f>'по 6-10'!Q127+'по 0,4'!Q124</f>
        <v>0</v>
      </c>
    </row>
    <row r="128" spans="1:17" ht="12.75" customHeight="1" x14ac:dyDescent="0.2">
      <c r="A128" s="18"/>
      <c r="B128" s="46"/>
      <c r="C128" s="46" t="s">
        <v>199</v>
      </c>
      <c r="D128" s="31">
        <f>'по 6-10'!D128+'по 0,4'!D125</f>
        <v>9</v>
      </c>
      <c r="E128" s="31">
        <f>'по 6-10'!E128+'по 0,4'!E125</f>
        <v>59</v>
      </c>
      <c r="F128" s="31">
        <f>'по 6-10'!F128+'по 0,4'!F125</f>
        <v>7</v>
      </c>
      <c r="G128" s="31">
        <f>'по 6-10'!G128+'по 0,4'!G125</f>
        <v>17</v>
      </c>
      <c r="H128" s="31">
        <f>'по 6-10'!H128+'по 0,4'!H125</f>
        <v>0</v>
      </c>
      <c r="I128" s="31">
        <f>'по 6-10'!I128+'по 0,4'!I125</f>
        <v>0</v>
      </c>
      <c r="J128" s="31">
        <f>'по 6-10'!J128+'по 0,4'!J125</f>
        <v>0</v>
      </c>
      <c r="K128" s="31">
        <f>'по 6-10'!K128+'по 0,4'!K125</f>
        <v>0</v>
      </c>
      <c r="L128" s="31">
        <f>'по 6-10'!L128+'по 0,4'!L125</f>
        <v>0</v>
      </c>
      <c r="M128" s="31">
        <f>'по 6-10'!M128+'по 0,4'!M125</f>
        <v>0</v>
      </c>
      <c r="N128" s="31">
        <f>'по 6-10'!N128+'по 0,4'!N125</f>
        <v>0</v>
      </c>
      <c r="O128" s="31">
        <f>'по 6-10'!O128+'по 0,4'!O125</f>
        <v>0</v>
      </c>
      <c r="P128" s="31">
        <f>'по 6-10'!P128+'по 0,4'!P125</f>
        <v>0</v>
      </c>
      <c r="Q128" s="31">
        <f>'по 6-10'!Q128+'по 0,4'!Q125</f>
        <v>0</v>
      </c>
    </row>
    <row r="129" spans="1:17" ht="12.75" customHeight="1" x14ac:dyDescent="0.2">
      <c r="A129" s="18"/>
      <c r="B129" s="46"/>
      <c r="C129" s="46" t="s">
        <v>200</v>
      </c>
      <c r="D129" s="31">
        <f>'по 6-10'!D129+'по 0,4'!D126</f>
        <v>4</v>
      </c>
      <c r="E129" s="31">
        <f>'по 6-10'!E129+'по 0,4'!E126</f>
        <v>94</v>
      </c>
      <c r="F129" s="31">
        <f>'по 6-10'!F129+'по 0,4'!F126</f>
        <v>1</v>
      </c>
      <c r="G129" s="31">
        <f>'по 6-10'!G129+'по 0,4'!G126</f>
        <v>14</v>
      </c>
      <c r="H129" s="31">
        <f>'по 6-10'!H129+'по 0,4'!H126</f>
        <v>0</v>
      </c>
      <c r="I129" s="31">
        <f>'по 6-10'!I129+'по 0,4'!I126</f>
        <v>0</v>
      </c>
      <c r="J129" s="31">
        <f>'по 6-10'!J129+'по 0,4'!J126</f>
        <v>0</v>
      </c>
      <c r="K129" s="31">
        <f>'по 6-10'!K129+'по 0,4'!K126</f>
        <v>0</v>
      </c>
      <c r="L129" s="31">
        <f>'по 6-10'!L129+'по 0,4'!L126</f>
        <v>0</v>
      </c>
      <c r="M129" s="31">
        <f>'по 6-10'!M129+'по 0,4'!M126</f>
        <v>0</v>
      </c>
      <c r="N129" s="31">
        <f>'по 6-10'!N129+'по 0,4'!N126</f>
        <v>0</v>
      </c>
      <c r="O129" s="31">
        <f>'по 6-10'!O129+'по 0,4'!O126</f>
        <v>0</v>
      </c>
      <c r="P129" s="31">
        <f>'по 6-10'!P129+'по 0,4'!P126</f>
        <v>0</v>
      </c>
      <c r="Q129" s="31">
        <f>'по 6-10'!Q129+'по 0,4'!Q126</f>
        <v>0</v>
      </c>
    </row>
    <row r="130" spans="1:17" ht="12.75" customHeight="1" x14ac:dyDescent="0.2">
      <c r="A130" s="18"/>
      <c r="B130" s="46"/>
      <c r="C130" s="46" t="s">
        <v>201</v>
      </c>
      <c r="D130" s="31">
        <f>'по 6-10'!D130+'по 0,4'!D127</f>
        <v>14</v>
      </c>
      <c r="E130" s="31">
        <f>'по 6-10'!E130+'по 0,4'!E127</f>
        <v>173.5</v>
      </c>
      <c r="F130" s="31">
        <f>'по 6-10'!J130+'по 0,4'!F127</f>
        <v>11</v>
      </c>
      <c r="G130" s="31">
        <f>'по 6-10'!K130+'по 0,4'!G127</f>
        <v>168.5</v>
      </c>
      <c r="H130" s="31">
        <f>'по 6-10'!H130+'по 0,4'!H127</f>
        <v>0</v>
      </c>
      <c r="I130" s="31">
        <f>'по 6-10'!I130+'по 0,4'!I127</f>
        <v>0</v>
      </c>
      <c r="J130" s="31">
        <f>'по 6-10'!J130+'по 0,4'!J127</f>
        <v>2</v>
      </c>
      <c r="K130" s="31">
        <f>'по 6-10'!K130+'по 0,4'!K127</f>
        <v>85</v>
      </c>
      <c r="L130" s="31">
        <f>'по 6-10'!L130+'по 0,4'!L127</f>
        <v>0</v>
      </c>
      <c r="M130" s="31">
        <f>'по 6-10'!M130+'по 0,4'!M127</f>
        <v>0</v>
      </c>
      <c r="N130" s="31">
        <f>'по 6-10'!N130+'по 0,4'!N127</f>
        <v>0</v>
      </c>
      <c r="O130" s="31">
        <f>'по 6-10'!O130+'по 0,4'!O127</f>
        <v>0</v>
      </c>
      <c r="P130" s="31">
        <f>'по 6-10'!P130+'по 0,4'!P127</f>
        <v>0</v>
      </c>
      <c r="Q130" s="31">
        <f>'по 6-10'!Q130+'по 0,4'!Q127</f>
        <v>0</v>
      </c>
    </row>
    <row r="131" spans="1:17" ht="12.75" customHeight="1" x14ac:dyDescent="0.2">
      <c r="A131" s="18"/>
      <c r="B131" s="46"/>
      <c r="C131" s="18" t="s">
        <v>427</v>
      </c>
      <c r="D131" s="31">
        <f>'по 6-10'!D131+'по 0,4'!D128</f>
        <v>2</v>
      </c>
      <c r="E131" s="31">
        <f>'по 6-10'!E131+'по 0,4'!E128</f>
        <v>10</v>
      </c>
      <c r="F131" s="31">
        <f>'по 6-10'!F131+'по 0,4'!F128</f>
        <v>2</v>
      </c>
      <c r="G131" s="31">
        <f>'по 6-10'!G131+'по 0,4'!G128</f>
        <v>10</v>
      </c>
      <c r="H131" s="31">
        <f>'по 6-10'!H131+'по 0,4'!H128</f>
        <v>0</v>
      </c>
      <c r="I131" s="31">
        <f>'по 6-10'!I131+'по 0,4'!I128</f>
        <v>0</v>
      </c>
      <c r="J131" s="31">
        <f>'по 6-10'!J131+'по 0,4'!J128</f>
        <v>0</v>
      </c>
      <c r="K131" s="31">
        <f>'по 6-10'!K131+'по 0,4'!K128</f>
        <v>0</v>
      </c>
      <c r="L131" s="31">
        <f>'по 6-10'!L131+'по 0,4'!L128</f>
        <v>0</v>
      </c>
      <c r="M131" s="31">
        <f>'по 6-10'!M131+'по 0,4'!M128</f>
        <v>0</v>
      </c>
      <c r="N131" s="31">
        <f>'по 6-10'!N131+'по 0,4'!N128</f>
        <v>0</v>
      </c>
      <c r="O131" s="31">
        <f>'по 6-10'!O131+'по 0,4'!O128</f>
        <v>0</v>
      </c>
      <c r="P131" s="31">
        <f>'по 6-10'!P131+'по 0,4'!P128</f>
        <v>0</v>
      </c>
      <c r="Q131" s="31">
        <f>'по 6-10'!Q131+'по 0,4'!Q128</f>
        <v>0</v>
      </c>
    </row>
    <row r="132" spans="1:17" ht="12.75" customHeight="1" x14ac:dyDescent="0.2">
      <c r="A132" s="18"/>
      <c r="B132" s="46"/>
      <c r="C132" s="18" t="s">
        <v>428</v>
      </c>
      <c r="D132" s="31">
        <f>'по 6-10'!D132+'по 0,4'!D129</f>
        <v>11</v>
      </c>
      <c r="E132" s="31">
        <f>'по 6-10'!E132+'по 0,4'!E129</f>
        <v>31</v>
      </c>
      <c r="F132" s="31">
        <f>'по 6-10'!F132+'по 0,4'!F129</f>
        <v>0</v>
      </c>
      <c r="G132" s="31">
        <f>'по 6-10'!G132+'по 0,4'!G129</f>
        <v>0</v>
      </c>
      <c r="H132" s="31">
        <f>'по 6-10'!H132+'по 0,4'!H129</f>
        <v>0</v>
      </c>
      <c r="I132" s="31">
        <f>'по 6-10'!I132+'по 0,4'!I129</f>
        <v>0</v>
      </c>
      <c r="J132" s="31">
        <f>'по 6-10'!J132+'по 0,4'!J129</f>
        <v>0</v>
      </c>
      <c r="K132" s="31">
        <f>'по 6-10'!K132+'по 0,4'!K129</f>
        <v>0</v>
      </c>
      <c r="L132" s="31">
        <f>'по 6-10'!L132+'по 0,4'!L129</f>
        <v>0</v>
      </c>
      <c r="M132" s="31">
        <f>'по 6-10'!M132+'по 0,4'!M129</f>
        <v>0</v>
      </c>
      <c r="N132" s="31">
        <f>'по 6-10'!N132+'по 0,4'!N129</f>
        <v>0</v>
      </c>
      <c r="O132" s="31">
        <f>'по 6-10'!O132+'по 0,4'!O129</f>
        <v>0</v>
      </c>
      <c r="P132" s="31">
        <f>'по 6-10'!P132+'по 0,4'!P129</f>
        <v>0</v>
      </c>
      <c r="Q132" s="31">
        <f>'по 6-10'!Q132+'по 0,4'!Q129</f>
        <v>0</v>
      </c>
    </row>
    <row r="133" spans="1:17" ht="12.75" customHeight="1" x14ac:dyDescent="0.2">
      <c r="A133" s="18"/>
      <c r="B133" s="18"/>
      <c r="C133" s="46" t="s">
        <v>202</v>
      </c>
      <c r="D133" s="31">
        <f>'по 6-10'!D133+'по 0,4'!D130</f>
        <v>1</v>
      </c>
      <c r="E133" s="31">
        <f>'по 6-10'!E133+'по 0,4'!E130</f>
        <v>7</v>
      </c>
      <c r="F133" s="31">
        <f>'по 6-10'!F133+'по 0,4'!F130</f>
        <v>0</v>
      </c>
      <c r="G133" s="31">
        <f>'по 6-10'!G133+'по 0,4'!G130</f>
        <v>0</v>
      </c>
      <c r="H133" s="31">
        <f>'по 6-10'!H133+'по 0,4'!H130</f>
        <v>0</v>
      </c>
      <c r="I133" s="31">
        <f>'по 6-10'!I133+'по 0,4'!I130</f>
        <v>0</v>
      </c>
      <c r="J133" s="31">
        <f>'по 6-10'!J133+'по 0,4'!J130</f>
        <v>0</v>
      </c>
      <c r="K133" s="31">
        <f>'по 6-10'!K133+'по 0,4'!K130</f>
        <v>0</v>
      </c>
      <c r="L133" s="31">
        <f>'по 6-10'!L133+'по 0,4'!L130</f>
        <v>0</v>
      </c>
      <c r="M133" s="31">
        <f>'по 6-10'!M133+'по 0,4'!M130</f>
        <v>0</v>
      </c>
      <c r="N133" s="31">
        <f>'по 6-10'!N133+'по 0,4'!N130</f>
        <v>0</v>
      </c>
      <c r="O133" s="31">
        <f>'по 6-10'!O133+'по 0,4'!O130</f>
        <v>0</v>
      </c>
      <c r="P133" s="31">
        <f>'по 6-10'!P133+'по 0,4'!P130</f>
        <v>0</v>
      </c>
      <c r="Q133" s="31">
        <f>'по 6-10'!Q133+'по 0,4'!Q130</f>
        <v>0</v>
      </c>
    </row>
    <row r="134" spans="1:17" ht="12.75" customHeight="1" x14ac:dyDescent="0.2">
      <c r="A134" s="18"/>
      <c r="B134" s="18"/>
      <c r="C134" s="46" t="s">
        <v>203</v>
      </c>
      <c r="D134" s="31">
        <f>'по 6-10'!D134+'по 0,4'!D131</f>
        <v>0</v>
      </c>
      <c r="E134" s="31">
        <f>'по 6-10'!E134+'по 0,4'!E131</f>
        <v>0</v>
      </c>
      <c r="F134" s="31">
        <f>'по 6-10'!F134+'по 0,4'!F131</f>
        <v>0</v>
      </c>
      <c r="G134" s="31">
        <f>'по 6-10'!G134+'по 0,4'!G131</f>
        <v>0</v>
      </c>
      <c r="H134" s="31">
        <f>'по 6-10'!H134+'по 0,4'!H131</f>
        <v>0</v>
      </c>
      <c r="I134" s="31">
        <f>'по 6-10'!I134+'по 0,4'!I131</f>
        <v>0</v>
      </c>
      <c r="J134" s="31">
        <f>'по 6-10'!J134+'по 0,4'!J131</f>
        <v>0</v>
      </c>
      <c r="K134" s="31">
        <f>'по 6-10'!K134+'по 0,4'!K131</f>
        <v>0</v>
      </c>
      <c r="L134" s="31">
        <f>'по 6-10'!L134+'по 0,4'!L131</f>
        <v>0</v>
      </c>
      <c r="M134" s="31">
        <f>'по 6-10'!M134+'по 0,4'!M131</f>
        <v>0</v>
      </c>
      <c r="N134" s="31">
        <f>'по 6-10'!N134+'по 0,4'!N131</f>
        <v>0</v>
      </c>
      <c r="O134" s="31">
        <f>'по 6-10'!O134+'по 0,4'!O131</f>
        <v>0</v>
      </c>
      <c r="P134" s="31">
        <f>'по 6-10'!P134+'по 0,4'!P131</f>
        <v>0</v>
      </c>
      <c r="Q134" s="31">
        <f>'по 6-10'!Q134+'по 0,4'!Q131</f>
        <v>0</v>
      </c>
    </row>
    <row r="135" spans="1:17" ht="12.75" customHeight="1" x14ac:dyDescent="0.2">
      <c r="A135" s="18"/>
      <c r="B135" s="46"/>
      <c r="C135" s="18" t="s">
        <v>429</v>
      </c>
      <c r="D135" s="31">
        <f>'по 6-10'!D135+'по 0,4'!D132</f>
        <v>1</v>
      </c>
      <c r="E135" s="31">
        <f>'по 6-10'!E135+'по 0,4'!E132</f>
        <v>15</v>
      </c>
      <c r="F135" s="31">
        <f>'по 6-10'!F135+'по 0,4'!F132</f>
        <v>1</v>
      </c>
      <c r="G135" s="31">
        <f>'по 6-10'!G135+'по 0,4'!G132</f>
        <v>15</v>
      </c>
      <c r="H135" s="31">
        <f>'по 6-10'!H135+'по 0,4'!H132</f>
        <v>0</v>
      </c>
      <c r="I135" s="31">
        <f>'по 6-10'!I135+'по 0,4'!I132</f>
        <v>0</v>
      </c>
      <c r="J135" s="31">
        <f>'по 6-10'!J135+'по 0,4'!J132</f>
        <v>0</v>
      </c>
      <c r="K135" s="31">
        <f>'по 6-10'!K135+'по 0,4'!K132</f>
        <v>0</v>
      </c>
      <c r="L135" s="31">
        <f>'по 6-10'!L135+'по 0,4'!L132</f>
        <v>0</v>
      </c>
      <c r="M135" s="31">
        <f>'по 6-10'!M135+'по 0,4'!M132</f>
        <v>0</v>
      </c>
      <c r="N135" s="31">
        <f>'по 6-10'!N135+'по 0,4'!N132</f>
        <v>0</v>
      </c>
      <c r="O135" s="31">
        <f>'по 6-10'!O135+'по 0,4'!O132</f>
        <v>0</v>
      </c>
      <c r="P135" s="31">
        <f>'по 6-10'!P135+'по 0,4'!P132</f>
        <v>0</v>
      </c>
      <c r="Q135" s="31">
        <f>'по 6-10'!Q135+'по 0,4'!Q132</f>
        <v>0</v>
      </c>
    </row>
    <row r="136" spans="1:17" ht="12.75" customHeight="1" x14ac:dyDescent="0.2">
      <c r="A136" s="18"/>
      <c r="B136" s="46"/>
      <c r="C136" s="18" t="s">
        <v>430</v>
      </c>
      <c r="D136" s="31">
        <f>'по 6-10'!D136+'по 0,4'!D133</f>
        <v>0</v>
      </c>
      <c r="E136" s="31">
        <f>'по 6-10'!E136+'по 0,4'!E133</f>
        <v>0</v>
      </c>
      <c r="F136" s="31">
        <f>'по 6-10'!F136+'по 0,4'!F133</f>
        <v>0</v>
      </c>
      <c r="G136" s="31">
        <f>'по 6-10'!G136+'по 0,4'!G133</f>
        <v>0</v>
      </c>
      <c r="H136" s="31">
        <f>'по 6-10'!H136+'по 0,4'!H133</f>
        <v>0</v>
      </c>
      <c r="I136" s="31">
        <f>'по 6-10'!I136+'по 0,4'!I133</f>
        <v>0</v>
      </c>
      <c r="J136" s="31">
        <f>'по 6-10'!J136+'по 0,4'!J133</f>
        <v>0</v>
      </c>
      <c r="K136" s="31">
        <f>'по 6-10'!K136+'по 0,4'!K133</f>
        <v>0</v>
      </c>
      <c r="L136" s="31">
        <f>'по 6-10'!L136+'по 0,4'!L133</f>
        <v>0</v>
      </c>
      <c r="M136" s="31">
        <f>'по 6-10'!M136+'по 0,4'!M133</f>
        <v>0</v>
      </c>
      <c r="N136" s="31">
        <f>'по 6-10'!N136+'по 0,4'!N133</f>
        <v>0</v>
      </c>
      <c r="O136" s="31">
        <f>'по 6-10'!O136+'по 0,4'!O133</f>
        <v>0</v>
      </c>
      <c r="P136" s="31">
        <f>'по 6-10'!P136+'по 0,4'!P133</f>
        <v>0</v>
      </c>
      <c r="Q136" s="31">
        <f>'по 6-10'!Q136+'по 0,4'!Q133</f>
        <v>0</v>
      </c>
    </row>
    <row r="137" spans="1:17" ht="12.75" customHeight="1" x14ac:dyDescent="0.2">
      <c r="A137" s="18"/>
      <c r="B137" s="46"/>
      <c r="C137" s="46" t="s">
        <v>204</v>
      </c>
      <c r="D137" s="31">
        <f>'по 6-10'!D137+'по 0,4'!D134</f>
        <v>19</v>
      </c>
      <c r="E137" s="31">
        <f>'по 6-10'!E137+'по 0,4'!E134</f>
        <v>364</v>
      </c>
      <c r="F137" s="31">
        <f>'по 6-10'!F137+'по 0,4'!F134</f>
        <v>7</v>
      </c>
      <c r="G137" s="31">
        <f>'по 6-10'!G137+'по 0,4'!G134</f>
        <v>192</v>
      </c>
      <c r="H137" s="31">
        <f>'по 6-10'!H137+'по 0,4'!H134</f>
        <v>0</v>
      </c>
      <c r="I137" s="31">
        <f>'по 6-10'!I137+'по 0,4'!I134</f>
        <v>0</v>
      </c>
      <c r="J137" s="31">
        <f>'по 6-10'!J137+'по 0,4'!J134</f>
        <v>1</v>
      </c>
      <c r="K137" s="31">
        <f>'по 6-10'!K137+'по 0,4'!K134</f>
        <v>15</v>
      </c>
      <c r="L137" s="31">
        <f>'по 6-10'!L137+'по 0,4'!L134</f>
        <v>0</v>
      </c>
      <c r="M137" s="31">
        <f>'по 6-10'!M137+'по 0,4'!M134</f>
        <v>0</v>
      </c>
      <c r="N137" s="31">
        <f>'по 6-10'!N137+'по 0,4'!N134</f>
        <v>0</v>
      </c>
      <c r="O137" s="31">
        <f>'по 6-10'!O137+'по 0,4'!O134</f>
        <v>0</v>
      </c>
      <c r="P137" s="31">
        <f>'по 6-10'!P137+'по 0,4'!P134</f>
        <v>0</v>
      </c>
      <c r="Q137" s="31">
        <f>'по 6-10'!Q137+'по 0,4'!Q134</f>
        <v>0</v>
      </c>
    </row>
    <row r="138" spans="1:17" ht="12.75" customHeight="1" x14ac:dyDescent="0.2">
      <c r="A138" s="18"/>
      <c r="B138" s="46"/>
      <c r="C138" s="46" t="s">
        <v>205</v>
      </c>
      <c r="D138" s="31">
        <f>'по 6-10'!D138+'по 0,4'!D135</f>
        <v>1</v>
      </c>
      <c r="E138" s="31">
        <f>'по 6-10'!E138+'по 0,4'!E135</f>
        <v>10</v>
      </c>
      <c r="F138" s="31">
        <f>'по 6-10'!F138+'по 0,4'!F135</f>
        <v>1</v>
      </c>
      <c r="G138" s="31">
        <f>'по 6-10'!G138+'по 0,4'!G135</f>
        <v>10</v>
      </c>
      <c r="H138" s="31">
        <f>'по 6-10'!H138+'по 0,4'!H135</f>
        <v>0</v>
      </c>
      <c r="I138" s="31">
        <f>'по 6-10'!I138+'по 0,4'!I135</f>
        <v>0</v>
      </c>
      <c r="J138" s="31">
        <f>'по 6-10'!J138+'по 0,4'!J135</f>
        <v>1</v>
      </c>
      <c r="K138" s="31">
        <f>'по 6-10'!K138+'по 0,4'!K135</f>
        <v>10</v>
      </c>
      <c r="L138" s="31">
        <f>'по 6-10'!L138+'по 0,4'!L135</f>
        <v>0</v>
      </c>
      <c r="M138" s="31">
        <f>'по 6-10'!M138+'по 0,4'!M135</f>
        <v>0</v>
      </c>
      <c r="N138" s="31">
        <f>'по 6-10'!N138+'по 0,4'!N135</f>
        <v>0</v>
      </c>
      <c r="O138" s="31">
        <f>'по 6-10'!O138+'по 0,4'!O135</f>
        <v>0</v>
      </c>
      <c r="P138" s="31">
        <f>'по 6-10'!P138+'по 0,4'!P135</f>
        <v>0</v>
      </c>
      <c r="Q138" s="31">
        <f>'по 6-10'!Q138+'по 0,4'!Q135</f>
        <v>0</v>
      </c>
    </row>
    <row r="139" spans="1:17" ht="12.75" customHeight="1" x14ac:dyDescent="0.2">
      <c r="A139" s="18"/>
      <c r="B139" s="46"/>
      <c r="C139" s="46" t="s">
        <v>206</v>
      </c>
      <c r="D139" s="31">
        <f>'по 6-10'!D139+'по 0,4'!D136</f>
        <v>2</v>
      </c>
      <c r="E139" s="31">
        <f>'по 6-10'!E139+'по 0,4'!E136</f>
        <v>112</v>
      </c>
      <c r="F139" s="31">
        <f>'по 6-10'!F139+'по 0,4'!F136</f>
        <v>1</v>
      </c>
      <c r="G139" s="31">
        <f>'по 6-10'!G139+'по 0,4'!G136</f>
        <v>100</v>
      </c>
      <c r="H139" s="31">
        <f>'по 6-10'!H139+'по 0,4'!H136</f>
        <v>0</v>
      </c>
      <c r="I139" s="31">
        <f>'по 6-10'!I139+'по 0,4'!I136</f>
        <v>0</v>
      </c>
      <c r="J139" s="31">
        <f>'по 6-10'!J139+'по 0,4'!J136</f>
        <v>1</v>
      </c>
      <c r="K139" s="31">
        <f>'по 6-10'!K139+'по 0,4'!K136</f>
        <v>100</v>
      </c>
      <c r="L139" s="31">
        <f>'по 6-10'!L139+'по 0,4'!L136</f>
        <v>0</v>
      </c>
      <c r="M139" s="31">
        <f>'по 6-10'!M139+'по 0,4'!M136</f>
        <v>0</v>
      </c>
      <c r="N139" s="31">
        <f>'по 6-10'!N139+'по 0,4'!N136</f>
        <v>0</v>
      </c>
      <c r="O139" s="31">
        <f>'по 6-10'!O139+'по 0,4'!O136</f>
        <v>0</v>
      </c>
      <c r="P139" s="31">
        <f>'по 6-10'!P139+'по 0,4'!P136</f>
        <v>0</v>
      </c>
      <c r="Q139" s="31">
        <f>'по 6-10'!Q139+'по 0,4'!Q136</f>
        <v>0</v>
      </c>
    </row>
    <row r="140" spans="1:17" ht="12.75" customHeight="1" x14ac:dyDescent="0.2">
      <c r="A140" s="18"/>
      <c r="B140" s="46"/>
      <c r="C140" s="46" t="s">
        <v>207</v>
      </c>
      <c r="D140" s="31">
        <f>'по 6-10'!D140+'по 0,4'!D137</f>
        <v>1</v>
      </c>
      <c r="E140" s="31">
        <f>'по 6-10'!E140+'по 0,4'!E137</f>
        <v>95</v>
      </c>
      <c r="F140" s="31">
        <f>'по 6-10'!F140+'по 0,4'!F137</f>
        <v>1</v>
      </c>
      <c r="G140" s="31">
        <f>'по 6-10'!G140+'по 0,4'!G137</f>
        <v>95</v>
      </c>
      <c r="H140" s="31">
        <f>'по 6-10'!H140+'по 0,4'!H137</f>
        <v>0</v>
      </c>
      <c r="I140" s="31">
        <f>'по 6-10'!I140+'по 0,4'!I137</f>
        <v>0</v>
      </c>
      <c r="J140" s="31">
        <f>'по 6-10'!J140+'по 0,4'!J137</f>
        <v>0</v>
      </c>
      <c r="K140" s="31">
        <f>'по 6-10'!K140+'по 0,4'!K137</f>
        <v>0</v>
      </c>
      <c r="L140" s="31">
        <f>'по 6-10'!L140+'по 0,4'!L137</f>
        <v>0</v>
      </c>
      <c r="M140" s="31">
        <f>'по 6-10'!M140+'по 0,4'!M137</f>
        <v>0</v>
      </c>
      <c r="N140" s="31">
        <f>'по 6-10'!N140+'по 0,4'!N137</f>
        <v>0</v>
      </c>
      <c r="O140" s="31">
        <f>'по 6-10'!O140+'по 0,4'!O137</f>
        <v>0</v>
      </c>
      <c r="P140" s="31">
        <f>'по 6-10'!P140+'по 0,4'!P137</f>
        <v>0</v>
      </c>
      <c r="Q140" s="31">
        <f>'по 6-10'!Q140+'по 0,4'!Q137</f>
        <v>0</v>
      </c>
    </row>
    <row r="141" spans="1:17" ht="12.75" customHeight="1" x14ac:dyDescent="0.2">
      <c r="A141" s="18"/>
      <c r="B141" s="46"/>
      <c r="C141" s="46" t="s">
        <v>208</v>
      </c>
      <c r="D141" s="31">
        <f>'по 6-10'!D141+'по 0,4'!D138</f>
        <v>19</v>
      </c>
      <c r="E141" s="31">
        <f>'по 6-10'!E141+'по 0,4'!E138</f>
        <v>330</v>
      </c>
      <c r="F141" s="31">
        <f>'по 6-10'!F141+'по 0,4'!F138</f>
        <v>12</v>
      </c>
      <c r="G141" s="31">
        <f>'по 6-10'!G141+'по 0,4'!G138</f>
        <v>300</v>
      </c>
      <c r="H141" s="31">
        <f>'по 6-10'!H141+'по 0,4'!H138</f>
        <v>0</v>
      </c>
      <c r="I141" s="31">
        <f>'по 6-10'!I141+'по 0,4'!I138</f>
        <v>0</v>
      </c>
      <c r="J141" s="31">
        <f>'по 6-10'!J141+'по 0,4'!J138</f>
        <v>1</v>
      </c>
      <c r="K141" s="31">
        <f>'по 6-10'!K141+'по 0,4'!K138</f>
        <v>200</v>
      </c>
      <c r="L141" s="31">
        <f>'по 6-10'!L141+'по 0,4'!L138</f>
        <v>0</v>
      </c>
      <c r="M141" s="31">
        <f>'по 6-10'!M141+'по 0,4'!M138</f>
        <v>0</v>
      </c>
      <c r="N141" s="31">
        <f>'по 6-10'!N141+'по 0,4'!N138</f>
        <v>0</v>
      </c>
      <c r="O141" s="31">
        <f>'по 6-10'!O141+'по 0,4'!O138</f>
        <v>0</v>
      </c>
      <c r="P141" s="31">
        <f>'по 6-10'!P141+'по 0,4'!P138</f>
        <v>0</v>
      </c>
      <c r="Q141" s="31">
        <f>'по 6-10'!Q141+'по 0,4'!Q138</f>
        <v>0</v>
      </c>
    </row>
    <row r="142" spans="1:17" ht="12.75" customHeight="1" x14ac:dyDescent="0.2">
      <c r="A142" s="18"/>
      <c r="B142" s="51"/>
      <c r="C142" s="46" t="s">
        <v>209</v>
      </c>
      <c r="D142" s="31">
        <f>'по 6-10'!D142+'по 0,4'!D139</f>
        <v>8</v>
      </c>
      <c r="E142" s="31">
        <f>'по 6-10'!E142+'по 0,4'!E139</f>
        <v>41</v>
      </c>
      <c r="F142" s="31">
        <f>'по 6-10'!F142+'по 0,4'!F139</f>
        <v>1</v>
      </c>
      <c r="G142" s="31">
        <f>'по 6-10'!G142+'по 0,4'!G139</f>
        <v>20</v>
      </c>
      <c r="H142" s="31">
        <f>'по 6-10'!H142+'по 0,4'!H139</f>
        <v>0</v>
      </c>
      <c r="I142" s="31">
        <f>'по 6-10'!I142+'по 0,4'!I139</f>
        <v>0</v>
      </c>
      <c r="J142" s="31">
        <f>'по 6-10'!J142+'по 0,4'!J139</f>
        <v>0</v>
      </c>
      <c r="K142" s="31">
        <f>'по 6-10'!K142+'по 0,4'!K139</f>
        <v>0</v>
      </c>
      <c r="L142" s="31">
        <f>'по 6-10'!L142+'по 0,4'!L139</f>
        <v>0</v>
      </c>
      <c r="M142" s="31">
        <f>'по 6-10'!M142+'по 0,4'!M139</f>
        <v>0</v>
      </c>
      <c r="N142" s="31">
        <f>'по 6-10'!N142+'по 0,4'!N139</f>
        <v>0</v>
      </c>
      <c r="O142" s="31">
        <f>'по 6-10'!O142+'по 0,4'!O139</f>
        <v>0</v>
      </c>
      <c r="P142" s="31">
        <f>'по 6-10'!P142+'по 0,4'!P139</f>
        <v>0</v>
      </c>
      <c r="Q142" s="31">
        <f>'по 6-10'!Q142+'по 0,4'!Q139</f>
        <v>0</v>
      </c>
    </row>
    <row r="143" spans="1:17" ht="12.75" customHeight="1" x14ac:dyDescent="0.2">
      <c r="A143" s="18"/>
      <c r="B143" s="46"/>
      <c r="C143" s="46" t="s">
        <v>211</v>
      </c>
      <c r="D143" s="31">
        <f>'по 6-10'!D143+'по 0,4'!D141</f>
        <v>15</v>
      </c>
      <c r="E143" s="31">
        <f>'по 6-10'!E143+'по 0,4'!E141</f>
        <v>460</v>
      </c>
      <c r="F143" s="31">
        <f>'по 6-10'!F143+'по 0,4'!F141</f>
        <v>6</v>
      </c>
      <c r="G143" s="31">
        <f>'по 6-10'!G143+'по 0,4'!G141</f>
        <v>308</v>
      </c>
      <c r="H143" s="31">
        <f>'по 6-10'!H143+'по 0,4'!H141</f>
        <v>0</v>
      </c>
      <c r="I143" s="31">
        <f>'по 6-10'!I143+'по 0,4'!I141</f>
        <v>0</v>
      </c>
      <c r="J143" s="31">
        <f>'по 6-10'!J143+'по 0,4'!J140</f>
        <v>1</v>
      </c>
      <c r="K143" s="31">
        <f>'по 6-10'!K143+'по 0,4'!K140</f>
        <v>15</v>
      </c>
      <c r="L143" s="31">
        <f>'по 6-10'!L143+'по 0,4'!L140</f>
        <v>0</v>
      </c>
      <c r="M143" s="31">
        <f>'по 6-10'!M143+'по 0,4'!M140</f>
        <v>0</v>
      </c>
      <c r="N143" s="31">
        <f>'по 6-10'!N143+'по 0,4'!N140</f>
        <v>0</v>
      </c>
      <c r="O143" s="31">
        <f>'по 6-10'!O143+'по 0,4'!O140</f>
        <v>0</v>
      </c>
      <c r="P143" s="31">
        <f>'по 6-10'!P143+'по 0,4'!P140</f>
        <v>0</v>
      </c>
      <c r="Q143" s="31">
        <f>'по 6-10'!Q143+'по 0,4'!Q140</f>
        <v>0</v>
      </c>
    </row>
    <row r="144" spans="1:17" ht="12.75" customHeight="1" x14ac:dyDescent="0.2">
      <c r="A144" s="18"/>
      <c r="B144" s="46"/>
      <c r="C144" s="51" t="s">
        <v>212</v>
      </c>
      <c r="D144" s="31">
        <f>'по 6-10'!D144+'по 0,4'!D142</f>
        <v>11</v>
      </c>
      <c r="E144" s="31">
        <f>'по 6-10'!E144+'по 0,4'!E142</f>
        <v>62</v>
      </c>
      <c r="F144" s="31">
        <f>'по 6-10'!F144+'по 0,4'!F142</f>
        <v>5</v>
      </c>
      <c r="G144" s="31">
        <f>'по 6-10'!G144+'по 0,4'!G142</f>
        <v>27</v>
      </c>
      <c r="H144" s="31">
        <f>'по 6-10'!H144+'по 0,4'!H142</f>
        <v>0</v>
      </c>
      <c r="I144" s="31">
        <f>'по 6-10'!I144+'по 0,4'!I142</f>
        <v>0</v>
      </c>
      <c r="J144" s="31">
        <f>'по 6-10'!J144+'по 0,4'!J141</f>
        <v>0</v>
      </c>
      <c r="K144" s="31">
        <f>'по 6-10'!K144+'по 0,4'!K141</f>
        <v>0</v>
      </c>
      <c r="L144" s="31">
        <f>'по 6-10'!L144+'по 0,4'!L141</f>
        <v>0</v>
      </c>
      <c r="M144" s="31">
        <f>'по 6-10'!M144+'по 0,4'!M141</f>
        <v>0</v>
      </c>
      <c r="N144" s="31">
        <f>'по 6-10'!N144+'по 0,4'!N141</f>
        <v>0</v>
      </c>
      <c r="O144" s="31">
        <f>'по 6-10'!O144+'по 0,4'!O141</f>
        <v>0</v>
      </c>
      <c r="P144" s="31">
        <f>'по 6-10'!P144+'по 0,4'!P141</f>
        <v>0</v>
      </c>
      <c r="Q144" s="31">
        <f>'по 6-10'!Q144+'по 0,4'!Q141</f>
        <v>0</v>
      </c>
    </row>
    <row r="145" spans="1:17" ht="12.75" customHeight="1" x14ac:dyDescent="0.2">
      <c r="A145" s="18"/>
      <c r="B145" s="46"/>
      <c r="C145" s="52" t="s">
        <v>213</v>
      </c>
      <c r="D145" s="31">
        <f>'по 6-10'!D145+'по 0,4'!D143</f>
        <v>59</v>
      </c>
      <c r="E145" s="31">
        <f>'по 6-10'!E145+'по 0,4'!E143</f>
        <v>198.5</v>
      </c>
      <c r="F145" s="31">
        <f>'по 6-10'!F145+'по 0,4'!F143</f>
        <v>23</v>
      </c>
      <c r="G145" s="31">
        <f>'по 6-10'!G145+'по 0,4'!G143</f>
        <v>112.5</v>
      </c>
      <c r="H145" s="31">
        <f>'по 6-10'!H145+'по 0,4'!H143</f>
        <v>0</v>
      </c>
      <c r="I145" s="31">
        <f>'по 6-10'!I145+'по 0,4'!I143</f>
        <v>0</v>
      </c>
      <c r="J145" s="31">
        <f>'по 6-10'!J145+'по 0,4'!J142</f>
        <v>0</v>
      </c>
      <c r="K145" s="31">
        <f>'по 6-10'!K145+'по 0,4'!K142</f>
        <v>0</v>
      </c>
      <c r="L145" s="31">
        <f>'по 6-10'!L145+'по 0,4'!L142</f>
        <v>0</v>
      </c>
      <c r="M145" s="31">
        <f>'по 6-10'!M145+'по 0,4'!M142</f>
        <v>0</v>
      </c>
      <c r="N145" s="31">
        <f>'по 6-10'!N145+'по 0,4'!N142</f>
        <v>0</v>
      </c>
      <c r="O145" s="31">
        <f>'по 6-10'!O145+'по 0,4'!O142</f>
        <v>0</v>
      </c>
      <c r="P145" s="31">
        <f>'по 6-10'!P145+'по 0,4'!P142</f>
        <v>0</v>
      </c>
      <c r="Q145" s="31">
        <f>'по 6-10'!Q145+'по 0,4'!Q142</f>
        <v>0</v>
      </c>
    </row>
    <row r="146" spans="1:17" ht="12.75" customHeight="1" x14ac:dyDescent="0.2">
      <c r="A146" s="18"/>
      <c r="B146" s="46"/>
      <c r="C146" s="46" t="s">
        <v>214</v>
      </c>
      <c r="D146" s="31">
        <f>'по 6-10'!D146+'по 0,4'!D144</f>
        <v>17</v>
      </c>
      <c r="E146" s="31">
        <f>'по 6-10'!E146+'по 0,4'!E144</f>
        <v>923</v>
      </c>
      <c r="F146" s="31">
        <f>'по 6-10'!F146+'по 0,4'!F144</f>
        <v>4</v>
      </c>
      <c r="G146" s="31">
        <f>'по 6-10'!G146+'по 0,4'!G144</f>
        <v>27</v>
      </c>
      <c r="H146" s="31">
        <f>'по 6-10'!H146+'по 0,4'!H144</f>
        <v>0</v>
      </c>
      <c r="I146" s="31">
        <f>'по 6-10'!I146+'по 0,4'!I144</f>
        <v>0</v>
      </c>
      <c r="J146" s="31">
        <f>'по 6-10'!J146+'по 0,4'!J143</f>
        <v>1</v>
      </c>
      <c r="K146" s="31">
        <f>'по 6-10'!K146+'по 0,4'!K143</f>
        <v>10</v>
      </c>
      <c r="L146" s="31">
        <f>'по 6-10'!L146+'по 0,4'!L143</f>
        <v>0</v>
      </c>
      <c r="M146" s="31">
        <f>'по 6-10'!M146+'по 0,4'!M143</f>
        <v>0</v>
      </c>
      <c r="N146" s="31">
        <f>'по 6-10'!N146+'по 0,4'!N143</f>
        <v>0</v>
      </c>
      <c r="O146" s="31">
        <f>'по 6-10'!O146+'по 0,4'!O143</f>
        <v>0</v>
      </c>
      <c r="P146" s="31">
        <f>'по 6-10'!P146+'по 0,4'!P143</f>
        <v>0</v>
      </c>
      <c r="Q146" s="31">
        <f>'по 6-10'!Q146+'по 0,4'!Q143</f>
        <v>0</v>
      </c>
    </row>
    <row r="147" spans="1:17" ht="12.75" customHeight="1" x14ac:dyDescent="0.2">
      <c r="A147" s="18"/>
      <c r="B147" s="46"/>
      <c r="C147" s="46" t="s">
        <v>215</v>
      </c>
      <c r="D147" s="31">
        <f>'по 6-10'!D147+'по 0,4'!D145</f>
        <v>1</v>
      </c>
      <c r="E147" s="31">
        <f>'по 6-10'!E147+'по 0,4'!E145</f>
        <v>1.5</v>
      </c>
      <c r="F147" s="31">
        <f>'по 6-10'!F147+'по 0,4'!F145</f>
        <v>1</v>
      </c>
      <c r="G147" s="31">
        <f>'по 6-10'!G147+'по 0,4'!G145</f>
        <v>1.5</v>
      </c>
      <c r="H147" s="31">
        <f>'по 6-10'!H147+'по 0,4'!H145</f>
        <v>0</v>
      </c>
      <c r="I147" s="31">
        <f>'по 6-10'!I147+'по 0,4'!I145</f>
        <v>0</v>
      </c>
      <c r="J147" s="31">
        <f>'по 6-10'!J147+'по 0,4'!J144</f>
        <v>0</v>
      </c>
      <c r="K147" s="31">
        <f>'по 6-10'!K147+'по 0,4'!K144</f>
        <v>0</v>
      </c>
      <c r="L147" s="31">
        <f>'по 6-10'!L147+'по 0,4'!L144</f>
        <v>0</v>
      </c>
      <c r="M147" s="31">
        <f>'по 6-10'!M147+'по 0,4'!M144</f>
        <v>0</v>
      </c>
      <c r="N147" s="31">
        <f>'по 6-10'!N147+'по 0,4'!N144</f>
        <v>0</v>
      </c>
      <c r="O147" s="31">
        <f>'по 6-10'!O147+'по 0,4'!O144</f>
        <v>0</v>
      </c>
      <c r="P147" s="31">
        <f>'по 6-10'!P147+'по 0,4'!P144</f>
        <v>0</v>
      </c>
      <c r="Q147" s="31">
        <f>'по 6-10'!Q147+'по 0,4'!Q144</f>
        <v>0</v>
      </c>
    </row>
    <row r="148" spans="1:17" ht="12.75" customHeight="1" x14ac:dyDescent="0.2">
      <c r="A148" s="18"/>
      <c r="B148" s="20"/>
      <c r="C148" s="46" t="s">
        <v>216</v>
      </c>
      <c r="D148" s="31">
        <f>'по 6-10'!D148+'по 0,4'!D146</f>
        <v>15</v>
      </c>
      <c r="E148" s="31">
        <f>'по 6-10'!E148+'по 0,4'!E146</f>
        <v>146</v>
      </c>
      <c r="F148" s="31">
        <f>'по 6-10'!F148+'по 0,4'!F146</f>
        <v>12</v>
      </c>
      <c r="G148" s="31">
        <f>'по 6-10'!G148+'по 0,4'!G146</f>
        <v>126</v>
      </c>
      <c r="H148" s="31">
        <f>'по 6-10'!H148+'по 0,4'!H146</f>
        <v>0</v>
      </c>
      <c r="I148" s="31">
        <f>'по 6-10'!I148+'по 0,4'!I146</f>
        <v>0</v>
      </c>
      <c r="J148" s="31">
        <f>'по 6-10'!J148+'по 0,4'!J145</f>
        <v>0</v>
      </c>
      <c r="K148" s="31">
        <f>'по 6-10'!K148+'по 0,4'!K145</f>
        <v>0</v>
      </c>
      <c r="L148" s="31">
        <f>'по 6-10'!L148+'по 0,4'!L145</f>
        <v>0</v>
      </c>
      <c r="M148" s="31">
        <f>'по 6-10'!M148+'по 0,4'!M145</f>
        <v>0</v>
      </c>
      <c r="N148" s="31">
        <f>'по 6-10'!N148+'по 0,4'!N145</f>
        <v>0</v>
      </c>
      <c r="O148" s="31">
        <f>'по 6-10'!O148+'по 0,4'!O145</f>
        <v>0</v>
      </c>
      <c r="P148" s="31">
        <f>'по 6-10'!P148+'по 0,4'!P145</f>
        <v>0</v>
      </c>
      <c r="Q148" s="31">
        <f>'по 6-10'!Q148+'по 0,4'!Q145</f>
        <v>0</v>
      </c>
    </row>
    <row r="149" spans="1:17" ht="12.75" customHeight="1" x14ac:dyDescent="0.25">
      <c r="A149" s="18"/>
      <c r="B149" s="92"/>
      <c r="C149" s="46" t="s">
        <v>217</v>
      </c>
      <c r="D149" s="31">
        <f>'по 6-10'!D149+'по 0,4'!D147</f>
        <v>0</v>
      </c>
      <c r="E149" s="31">
        <f>'по 6-10'!E149+'по 0,4'!E147</f>
        <v>0</v>
      </c>
      <c r="F149" s="31">
        <f>'по 6-10'!F149+'по 0,4'!F147</f>
        <v>0</v>
      </c>
      <c r="G149" s="31">
        <f>'по 6-10'!G149+'по 0,4'!G147</f>
        <v>0</v>
      </c>
      <c r="H149" s="31">
        <f>'по 6-10'!H149+'по 0,4'!H147</f>
        <v>0</v>
      </c>
      <c r="I149" s="31">
        <f>'по 6-10'!I149+'по 0,4'!I147</f>
        <v>0</v>
      </c>
      <c r="J149" s="31">
        <f>'по 6-10'!J149+'по 0,4'!J146</f>
        <v>0</v>
      </c>
      <c r="K149" s="31">
        <f>'по 6-10'!K149+'по 0,4'!K146</f>
        <v>0</v>
      </c>
      <c r="L149" s="31">
        <f>'по 6-10'!L149+'по 0,4'!L146</f>
        <v>0</v>
      </c>
      <c r="M149" s="31">
        <f>'по 6-10'!M149+'по 0,4'!M146</f>
        <v>0</v>
      </c>
      <c r="N149" s="31">
        <f>'по 6-10'!N149+'по 0,4'!N146</f>
        <v>0</v>
      </c>
      <c r="O149" s="31">
        <f>'по 6-10'!O149+'по 0,4'!O146</f>
        <v>0</v>
      </c>
      <c r="P149" s="31">
        <f>'по 6-10'!P149+'по 0,4'!P146</f>
        <v>0</v>
      </c>
      <c r="Q149" s="31">
        <f>'по 6-10'!Q149+'по 0,4'!Q146</f>
        <v>0</v>
      </c>
    </row>
    <row r="150" spans="1:17" ht="12.75" customHeight="1" x14ac:dyDescent="0.2">
      <c r="A150" s="18"/>
      <c r="B150" s="18"/>
      <c r="C150" s="46" t="s">
        <v>218</v>
      </c>
      <c r="D150" s="31">
        <f>'по 6-10'!D150+'по 0,4'!D148</f>
        <v>2</v>
      </c>
      <c r="E150" s="31">
        <f>'по 6-10'!E150+'по 0,4'!E148</f>
        <v>18</v>
      </c>
      <c r="F150" s="31">
        <f>'по 6-10'!F150+'по 0,4'!F148</f>
        <v>1</v>
      </c>
      <c r="G150" s="31">
        <f>'по 6-10'!G150+'по 0,4'!G148</f>
        <v>3</v>
      </c>
      <c r="H150" s="31">
        <f>'по 6-10'!H150+'по 0,4'!H148</f>
        <v>0</v>
      </c>
      <c r="I150" s="31">
        <f>'по 6-10'!I150+'по 0,4'!I148</f>
        <v>0</v>
      </c>
      <c r="J150" s="31">
        <f>'по 6-10'!J150+'по 0,4'!J147</f>
        <v>0</v>
      </c>
      <c r="K150" s="31">
        <f>'по 6-10'!K150+'по 0,4'!K147</f>
        <v>0</v>
      </c>
      <c r="L150" s="31">
        <f>'по 6-10'!L150+'по 0,4'!L147</f>
        <v>0</v>
      </c>
      <c r="M150" s="31">
        <f>'по 6-10'!M150+'по 0,4'!M147</f>
        <v>0</v>
      </c>
      <c r="N150" s="31">
        <f>'по 6-10'!N150+'по 0,4'!N147</f>
        <v>0</v>
      </c>
      <c r="O150" s="31">
        <f>'по 6-10'!O150+'по 0,4'!O147</f>
        <v>0</v>
      </c>
      <c r="P150" s="31">
        <f>'по 6-10'!P150+'по 0,4'!P147</f>
        <v>0</v>
      </c>
      <c r="Q150" s="31">
        <f>'по 6-10'!Q150+'по 0,4'!Q147</f>
        <v>0</v>
      </c>
    </row>
    <row r="151" spans="1:17" ht="18.75" customHeight="1" x14ac:dyDescent="0.2">
      <c r="A151" s="18"/>
      <c r="B151" s="18"/>
      <c r="C151" s="20" t="s">
        <v>30</v>
      </c>
      <c r="D151" s="64">
        <f t="shared" ref="D151:K151" si="2">SUM(D104:D150)</f>
        <v>709</v>
      </c>
      <c r="E151" s="64">
        <f t="shared" si="2"/>
        <v>15398</v>
      </c>
      <c r="F151" s="64">
        <f t="shared" si="2"/>
        <v>335</v>
      </c>
      <c r="G151" s="64">
        <f t="shared" si="2"/>
        <v>5914</v>
      </c>
      <c r="H151" s="64">
        <f t="shared" si="2"/>
        <v>0</v>
      </c>
      <c r="I151" s="64">
        <f t="shared" si="2"/>
        <v>0</v>
      </c>
      <c r="J151" s="64">
        <f t="shared" si="2"/>
        <v>17</v>
      </c>
      <c r="K151" s="64">
        <f t="shared" si="2"/>
        <v>649</v>
      </c>
      <c r="L151" s="31">
        <f>'по 6-10'!L151+'по 0,4'!L148</f>
        <v>0</v>
      </c>
      <c r="M151" s="31">
        <f>'по 6-10'!M151+'по 0,4'!M148</f>
        <v>0</v>
      </c>
      <c r="N151" s="31">
        <f>'по 6-10'!N151+'по 0,4'!N148</f>
        <v>0</v>
      </c>
      <c r="O151" s="31">
        <f>'по 6-10'!O151+'по 0,4'!O148</f>
        <v>0</v>
      </c>
      <c r="P151" s="31">
        <f>'по 6-10'!P151+'по 0,4'!P148</f>
        <v>0</v>
      </c>
      <c r="Q151" s="31">
        <f>'по 6-10'!Q151+'по 0,4'!Q148</f>
        <v>0</v>
      </c>
    </row>
    <row r="152" spans="1:17" ht="15" x14ac:dyDescent="0.25">
      <c r="A152" s="18"/>
      <c r="B152" s="18"/>
      <c r="C152" s="92" t="s">
        <v>246</v>
      </c>
      <c r="D152" s="31"/>
      <c r="E152" s="31"/>
      <c r="F152" s="31"/>
      <c r="G152" s="31"/>
      <c r="H152" s="24"/>
      <c r="I152" s="24"/>
      <c r="J152" s="31"/>
      <c r="K152" s="31"/>
      <c r="L152" s="31">
        <f>'по 6-10'!L152+'по 0,4'!L149</f>
        <v>0</v>
      </c>
      <c r="M152" s="31">
        <f>'по 6-10'!M152+'по 0,4'!M149</f>
        <v>0</v>
      </c>
      <c r="N152" s="31">
        <f>'по 6-10'!N152+'по 0,4'!N149</f>
        <v>0</v>
      </c>
      <c r="O152" s="31">
        <f>'по 6-10'!O152+'по 0,4'!O149</f>
        <v>0</v>
      </c>
      <c r="P152" s="31">
        <f>'по 6-10'!P152+'по 0,4'!P149</f>
        <v>0</v>
      </c>
      <c r="Q152" s="31">
        <f>'по 6-10'!Q152+'по 0,4'!Q149</f>
        <v>0</v>
      </c>
    </row>
    <row r="153" spans="1:17" ht="12.75" customHeight="1" x14ac:dyDescent="0.2">
      <c r="A153" s="18"/>
      <c r="B153" s="18"/>
      <c r="C153" s="18" t="s">
        <v>220</v>
      </c>
      <c r="D153" s="31">
        <f>'по 6-10'!D153+'по 0,4'!D151</f>
        <v>45</v>
      </c>
      <c r="E153" s="31">
        <f>'по 6-10'!E153+'по 0,4'!E151</f>
        <v>706</v>
      </c>
      <c r="F153" s="31">
        <f>'по 6-10'!F153+'по 0,4'!F151</f>
        <v>14</v>
      </c>
      <c r="G153" s="31">
        <f>'по 6-10'!G153+'по 0,4'!G151</f>
        <v>264</v>
      </c>
      <c r="H153" s="31">
        <f>'по 6-10'!H153+'по 0,4'!H151</f>
        <v>0</v>
      </c>
      <c r="I153" s="31">
        <f>'по 6-10'!I153+'по 0,4'!I151</f>
        <v>0</v>
      </c>
      <c r="J153" s="31">
        <f>'по 6-10'!J153+'по 0,4'!J150</f>
        <v>1</v>
      </c>
      <c r="K153" s="31">
        <f>'по 6-10'!K153+'по 0,4'!K150</f>
        <v>40</v>
      </c>
      <c r="L153" s="31">
        <f>'по 6-10'!L153+'по 0,4'!L150</f>
        <v>0</v>
      </c>
      <c r="M153" s="31">
        <f>'по 6-10'!M153+'по 0,4'!M150</f>
        <v>0</v>
      </c>
      <c r="N153" s="31">
        <f>'по 6-10'!N153+'по 0,4'!N150</f>
        <v>0</v>
      </c>
      <c r="O153" s="31">
        <f>'по 6-10'!O153+'по 0,4'!O150</f>
        <v>0</v>
      </c>
      <c r="P153" s="31">
        <f>'по 6-10'!P153+'по 0,4'!P150</f>
        <v>0</v>
      </c>
      <c r="Q153" s="31">
        <f>'по 6-10'!Q153+'по 0,4'!Q150</f>
        <v>0</v>
      </c>
    </row>
    <row r="154" spans="1:17" ht="12.75" customHeight="1" x14ac:dyDescent="0.2">
      <c r="A154" s="18"/>
      <c r="B154" s="18"/>
      <c r="C154" s="18" t="s">
        <v>221</v>
      </c>
      <c r="D154" s="31">
        <f>'по 6-10'!D154+'по 0,4'!D152</f>
        <v>45</v>
      </c>
      <c r="E154" s="31">
        <f>'по 6-10'!E154+'по 0,4'!E152</f>
        <v>603</v>
      </c>
      <c r="F154" s="31">
        <f>'по 6-10'!F154+'по 0,4'!F152</f>
        <v>10</v>
      </c>
      <c r="G154" s="31">
        <f>'по 6-10'!G154+'по 0,4'!G152</f>
        <v>178.2</v>
      </c>
      <c r="H154" s="31">
        <f>'по 6-10'!H154+'по 0,4'!H152</f>
        <v>0</v>
      </c>
      <c r="I154" s="31">
        <f>'по 6-10'!I154+'по 0,4'!I152</f>
        <v>0</v>
      </c>
      <c r="J154" s="31">
        <f>'по 6-10'!J154+'по 0,4'!J151</f>
        <v>1</v>
      </c>
      <c r="K154" s="31">
        <f>'по 6-10'!K154+'по 0,4'!K151</f>
        <v>27.8</v>
      </c>
      <c r="L154" s="31">
        <f>'по 6-10'!L154+'по 0,4'!L151</f>
        <v>0</v>
      </c>
      <c r="M154" s="31">
        <f>'по 6-10'!M154+'по 0,4'!M151</f>
        <v>0</v>
      </c>
      <c r="N154" s="31">
        <f>'по 6-10'!N154+'по 0,4'!N151</f>
        <v>0</v>
      </c>
      <c r="O154" s="31">
        <f>'по 6-10'!O154+'по 0,4'!O151</f>
        <v>0</v>
      </c>
      <c r="P154" s="31">
        <f>'по 6-10'!P154+'по 0,4'!P151</f>
        <v>0</v>
      </c>
      <c r="Q154" s="31">
        <f>'по 6-10'!Q154+'по 0,4'!Q151</f>
        <v>0</v>
      </c>
    </row>
    <row r="155" spans="1:17" ht="12.75" customHeight="1" x14ac:dyDescent="0.2">
      <c r="A155" s="18"/>
      <c r="B155" s="18"/>
      <c r="C155" s="18" t="s">
        <v>340</v>
      </c>
      <c r="D155" s="31">
        <f>'по 6-10'!D155+'по 0,4'!D153</f>
        <v>5</v>
      </c>
      <c r="E155" s="31">
        <f>'по 6-10'!E155+'по 0,4'!E153</f>
        <v>80</v>
      </c>
      <c r="F155" s="31">
        <f>'по 6-10'!F155+'по 0,4'!F153</f>
        <v>3</v>
      </c>
      <c r="G155" s="31">
        <f>'по 6-10'!G155+'по 0,4'!G153</f>
        <v>70</v>
      </c>
      <c r="H155" s="31">
        <f>'по 6-10'!H155+'по 0,4'!H153</f>
        <v>0</v>
      </c>
      <c r="I155" s="31">
        <f>'по 6-10'!I155+'по 0,4'!I153</f>
        <v>0</v>
      </c>
      <c r="J155" s="31">
        <f>'по 6-10'!J155+'по 0,4'!J152</f>
        <v>0</v>
      </c>
      <c r="K155" s="31">
        <f>'по 6-10'!K155+'по 0,4'!K152</f>
        <v>0</v>
      </c>
      <c r="L155" s="31">
        <f>'по 6-10'!L155+'по 0,4'!L152</f>
        <v>0</v>
      </c>
      <c r="M155" s="31">
        <f>'по 6-10'!M155+'по 0,4'!M152</f>
        <v>0</v>
      </c>
      <c r="N155" s="31">
        <f>'по 6-10'!N155+'по 0,4'!N152</f>
        <v>0</v>
      </c>
      <c r="O155" s="31">
        <f>'по 6-10'!O155+'по 0,4'!O152</f>
        <v>0</v>
      </c>
      <c r="P155" s="31">
        <f>'по 6-10'!P155+'по 0,4'!P152</f>
        <v>0</v>
      </c>
      <c r="Q155" s="31">
        <f>'по 6-10'!Q155+'по 0,4'!Q152</f>
        <v>0</v>
      </c>
    </row>
    <row r="156" spans="1:17" ht="12.75" customHeight="1" x14ac:dyDescent="0.2">
      <c r="A156" s="18"/>
      <c r="B156" s="18"/>
      <c r="C156" s="18" t="s">
        <v>222</v>
      </c>
      <c r="D156" s="31">
        <f>'по 6-10'!D156+'по 0,4'!D154</f>
        <v>8</v>
      </c>
      <c r="E156" s="31">
        <f>'по 6-10'!E156+'по 0,4'!E154</f>
        <v>40</v>
      </c>
      <c r="F156" s="31">
        <f>'по 6-10'!F156+'по 0,4'!F154</f>
        <v>2</v>
      </c>
      <c r="G156" s="31">
        <f>'по 6-10'!G156+'по 0,4'!G154</f>
        <v>10</v>
      </c>
      <c r="H156" s="31">
        <f>'по 6-10'!H156+'по 0,4'!H154</f>
        <v>0</v>
      </c>
      <c r="I156" s="31">
        <f>'по 6-10'!I156+'по 0,4'!I154</f>
        <v>0</v>
      </c>
      <c r="J156" s="31">
        <f>'по 6-10'!J156+'по 0,4'!J153</f>
        <v>0</v>
      </c>
      <c r="K156" s="31">
        <f>'по 6-10'!K156+'по 0,4'!K153</f>
        <v>0</v>
      </c>
      <c r="L156" s="31">
        <f>'по 6-10'!L156+'по 0,4'!L153</f>
        <v>0</v>
      </c>
      <c r="M156" s="31">
        <f>'по 6-10'!M156+'по 0,4'!M153</f>
        <v>0</v>
      </c>
      <c r="N156" s="31">
        <f>'по 6-10'!N156+'по 0,4'!N153</f>
        <v>0</v>
      </c>
      <c r="O156" s="31">
        <f>'по 6-10'!O156+'по 0,4'!O153</f>
        <v>0</v>
      </c>
      <c r="P156" s="31">
        <f>'по 6-10'!P156+'по 0,4'!P153</f>
        <v>0</v>
      </c>
      <c r="Q156" s="31">
        <f>'по 6-10'!Q156+'по 0,4'!Q153</f>
        <v>0</v>
      </c>
    </row>
    <row r="157" spans="1:17" ht="12.75" customHeight="1" x14ac:dyDescent="0.2">
      <c r="A157" s="18"/>
      <c r="B157" s="18"/>
      <c r="C157" s="18" t="s">
        <v>223</v>
      </c>
      <c r="D157" s="31">
        <f>'по 6-10'!D157+'по 0,4'!D155</f>
        <v>5</v>
      </c>
      <c r="E157" s="31">
        <f>'по 6-10'!E157+'по 0,4'!E155</f>
        <v>25</v>
      </c>
      <c r="F157" s="31">
        <f>'по 6-10'!F157+'по 0,4'!F155</f>
        <v>0</v>
      </c>
      <c r="G157" s="31">
        <f>'по 6-10'!G157+'по 0,4'!G155</f>
        <v>0</v>
      </c>
      <c r="H157" s="31">
        <f>'по 6-10'!H157+'по 0,4'!H155</f>
        <v>0</v>
      </c>
      <c r="I157" s="31">
        <f>'по 6-10'!I157+'по 0,4'!I155</f>
        <v>0</v>
      </c>
      <c r="J157" s="31">
        <f>'по 6-10'!J157+'по 0,4'!J154</f>
        <v>0</v>
      </c>
      <c r="K157" s="31">
        <f>'по 6-10'!K157+'по 0,4'!K154</f>
        <v>0</v>
      </c>
      <c r="L157" s="31">
        <f>'по 6-10'!L157+'по 0,4'!L154</f>
        <v>0</v>
      </c>
      <c r="M157" s="31">
        <f>'по 6-10'!M157+'по 0,4'!M154</f>
        <v>0</v>
      </c>
      <c r="N157" s="31">
        <f>'по 6-10'!N157+'по 0,4'!N154</f>
        <v>0</v>
      </c>
      <c r="O157" s="31">
        <f>'по 6-10'!O157+'по 0,4'!O154</f>
        <v>0</v>
      </c>
      <c r="P157" s="31">
        <f>'по 6-10'!P157+'по 0,4'!P154</f>
        <v>0</v>
      </c>
      <c r="Q157" s="31">
        <f>'по 6-10'!Q157+'по 0,4'!Q154</f>
        <v>0</v>
      </c>
    </row>
    <row r="158" spans="1:17" ht="12.75" customHeight="1" x14ac:dyDescent="0.2">
      <c r="A158" s="18"/>
      <c r="B158" s="18"/>
      <c r="C158" s="18" t="s">
        <v>224</v>
      </c>
      <c r="D158" s="31">
        <f>'по 6-10'!D158+'по 0,4'!D156</f>
        <v>13</v>
      </c>
      <c r="E158" s="31">
        <f>'по 6-10'!E158+'по 0,4'!E156</f>
        <v>170</v>
      </c>
      <c r="F158" s="31">
        <f>'по 6-10'!F158+'по 0,4'!F156</f>
        <v>6</v>
      </c>
      <c r="G158" s="31">
        <f>'по 6-10'!G158+'по 0,4'!G156</f>
        <v>70</v>
      </c>
      <c r="H158" s="31">
        <f>'по 6-10'!H158+'по 0,4'!H156</f>
        <v>0</v>
      </c>
      <c r="I158" s="31">
        <f>'по 6-10'!I158+'по 0,4'!I156</f>
        <v>0</v>
      </c>
      <c r="J158" s="31">
        <f>'по 6-10'!J158+'по 0,4'!J155</f>
        <v>0</v>
      </c>
      <c r="K158" s="31">
        <f>'по 6-10'!K158+'по 0,4'!K155</f>
        <v>0</v>
      </c>
      <c r="L158" s="31">
        <f>'по 6-10'!L158+'по 0,4'!L155</f>
        <v>0</v>
      </c>
      <c r="M158" s="31">
        <f>'по 6-10'!M158+'по 0,4'!M155</f>
        <v>0</v>
      </c>
      <c r="N158" s="31">
        <f>'по 6-10'!N158+'по 0,4'!N155</f>
        <v>0</v>
      </c>
      <c r="O158" s="31">
        <f>'по 6-10'!O158+'по 0,4'!O155</f>
        <v>0</v>
      </c>
      <c r="P158" s="31">
        <f>'по 6-10'!P158+'по 0,4'!P155</f>
        <v>0</v>
      </c>
      <c r="Q158" s="31">
        <f>'по 6-10'!Q158+'по 0,4'!Q155</f>
        <v>0</v>
      </c>
    </row>
    <row r="159" spans="1:17" ht="12.75" customHeight="1" x14ac:dyDescent="0.2">
      <c r="A159" s="18"/>
      <c r="B159" s="18"/>
      <c r="C159" s="18" t="s">
        <v>225</v>
      </c>
      <c r="D159" s="31">
        <f>'по 6-10'!D159+'по 0,4'!D157</f>
        <v>6</v>
      </c>
      <c r="E159" s="31">
        <f>'по 6-10'!E159+'по 0,4'!E157</f>
        <v>180</v>
      </c>
      <c r="F159" s="31">
        <f>'по 6-10'!F159+'по 0,4'!F157</f>
        <v>2</v>
      </c>
      <c r="G159" s="31">
        <f>'по 6-10'!G159+'по 0,4'!G157</f>
        <v>15</v>
      </c>
      <c r="H159" s="31">
        <f>'по 6-10'!H159+'по 0,4'!H157</f>
        <v>0</v>
      </c>
      <c r="I159" s="31">
        <f>'по 6-10'!I159+'по 0,4'!I157</f>
        <v>0</v>
      </c>
      <c r="J159" s="31">
        <f>'по 6-10'!J159+'по 0,4'!J156</f>
        <v>0</v>
      </c>
      <c r="K159" s="31">
        <f>'по 6-10'!K159+'по 0,4'!K156</f>
        <v>0</v>
      </c>
      <c r="L159" s="31">
        <f>'по 6-10'!L159+'по 0,4'!L156</f>
        <v>0</v>
      </c>
      <c r="M159" s="31">
        <f>'по 6-10'!M159+'по 0,4'!M156</f>
        <v>0</v>
      </c>
      <c r="N159" s="31">
        <f>'по 6-10'!N159+'по 0,4'!N156</f>
        <v>0</v>
      </c>
      <c r="O159" s="31">
        <f>'по 6-10'!O159+'по 0,4'!O156</f>
        <v>0</v>
      </c>
      <c r="P159" s="31">
        <f>'по 6-10'!P159+'по 0,4'!P156</f>
        <v>0</v>
      </c>
      <c r="Q159" s="31">
        <f>'по 6-10'!Q159+'по 0,4'!Q156</f>
        <v>0</v>
      </c>
    </row>
    <row r="160" spans="1:17" ht="12.75" customHeight="1" x14ac:dyDescent="0.2">
      <c r="A160" s="18"/>
      <c r="B160" s="18"/>
      <c r="C160" s="18" t="s">
        <v>226</v>
      </c>
      <c r="D160" s="31">
        <f>'по 6-10'!D160+'по 0,4'!D158</f>
        <v>0</v>
      </c>
      <c r="E160" s="31">
        <f>'по 6-10'!E160+'по 0,4'!E158</f>
        <v>0</v>
      </c>
      <c r="F160" s="31">
        <f>'по 6-10'!F160+'по 0,4'!F158</f>
        <v>0</v>
      </c>
      <c r="G160" s="31">
        <f>'по 6-10'!G160+'по 0,4'!G158</f>
        <v>0</v>
      </c>
      <c r="H160" s="31">
        <f>'по 6-10'!H160+'по 0,4'!H158</f>
        <v>0</v>
      </c>
      <c r="I160" s="31">
        <f>'по 6-10'!I160+'по 0,4'!I158</f>
        <v>0</v>
      </c>
      <c r="J160" s="31">
        <f>'по 6-10'!J160+'по 0,4'!J157</f>
        <v>0</v>
      </c>
      <c r="K160" s="31">
        <f>'по 6-10'!K160+'по 0,4'!K157</f>
        <v>0</v>
      </c>
      <c r="L160" s="31">
        <f>'по 6-10'!L160+'по 0,4'!L157</f>
        <v>0</v>
      </c>
      <c r="M160" s="31">
        <f>'по 6-10'!M160+'по 0,4'!M157</f>
        <v>0</v>
      </c>
      <c r="N160" s="31">
        <f>'по 6-10'!N160+'по 0,4'!N157</f>
        <v>0</v>
      </c>
      <c r="O160" s="31">
        <f>'по 6-10'!O160+'по 0,4'!O157</f>
        <v>0</v>
      </c>
      <c r="P160" s="31">
        <f>'по 6-10'!P160+'по 0,4'!P157</f>
        <v>0</v>
      </c>
      <c r="Q160" s="31">
        <f>'по 6-10'!Q160+'по 0,4'!Q157</f>
        <v>0</v>
      </c>
    </row>
    <row r="161" spans="1:17" ht="12.75" customHeight="1" x14ac:dyDescent="0.2">
      <c r="A161" s="18"/>
      <c r="B161" s="18"/>
      <c r="C161" s="18" t="s">
        <v>227</v>
      </c>
      <c r="D161" s="31">
        <f>'по 6-10'!D161+'по 0,4'!D159</f>
        <v>18</v>
      </c>
      <c r="E161" s="31">
        <f>'по 6-10'!E161+'по 0,4'!E159</f>
        <v>210</v>
      </c>
      <c r="F161" s="31">
        <f>'по 6-10'!F161+'по 0,4'!F159</f>
        <v>18</v>
      </c>
      <c r="G161" s="31">
        <f>'по 6-10'!G161+'по 0,4'!G159</f>
        <v>210</v>
      </c>
      <c r="H161" s="31">
        <f>'по 6-10'!H161+'по 0,4'!H159</f>
        <v>0</v>
      </c>
      <c r="I161" s="31">
        <f>'по 6-10'!I161+'по 0,4'!I159</f>
        <v>0</v>
      </c>
      <c r="J161" s="31">
        <f>'по 6-10'!J161+'по 0,4'!J158</f>
        <v>0</v>
      </c>
      <c r="K161" s="31">
        <f>'по 6-10'!K161+'по 0,4'!K158</f>
        <v>0</v>
      </c>
      <c r="L161" s="31">
        <f>'по 6-10'!L161+'по 0,4'!L158</f>
        <v>0</v>
      </c>
      <c r="M161" s="31">
        <f>'по 6-10'!M161+'по 0,4'!M158</f>
        <v>0</v>
      </c>
      <c r="N161" s="31">
        <f>'по 6-10'!N161+'по 0,4'!N158</f>
        <v>0</v>
      </c>
      <c r="O161" s="31">
        <f>'по 6-10'!O161+'по 0,4'!O158</f>
        <v>0</v>
      </c>
      <c r="P161" s="31">
        <f>'по 6-10'!P161+'по 0,4'!P158</f>
        <v>0</v>
      </c>
      <c r="Q161" s="31">
        <f>'по 6-10'!Q161+'по 0,4'!Q158</f>
        <v>0</v>
      </c>
    </row>
    <row r="162" spans="1:17" ht="12.75" customHeight="1" x14ac:dyDescent="0.2">
      <c r="A162" s="18"/>
      <c r="B162" s="18"/>
      <c r="C162" s="18" t="s">
        <v>228</v>
      </c>
      <c r="D162" s="31">
        <f>'по 6-10'!D162+'по 0,4'!D160</f>
        <v>9</v>
      </c>
      <c r="E162" s="31">
        <f>'по 6-10'!E162+'по 0,4'!E160</f>
        <v>70</v>
      </c>
      <c r="F162" s="31">
        <f>'по 6-10'!F162+'по 0,4'!F160</f>
        <v>1</v>
      </c>
      <c r="G162" s="31">
        <f>'по 6-10'!G162+'по 0,4'!G160</f>
        <v>5</v>
      </c>
      <c r="H162" s="31">
        <f>'по 6-10'!H162+'по 0,4'!H160</f>
        <v>0</v>
      </c>
      <c r="I162" s="31">
        <f>'по 6-10'!I162+'по 0,4'!I160</f>
        <v>0</v>
      </c>
      <c r="J162" s="31">
        <f>'по 6-10'!J162+'по 0,4'!J159</f>
        <v>0</v>
      </c>
      <c r="K162" s="31">
        <f>'по 6-10'!K162+'по 0,4'!K159</f>
        <v>0</v>
      </c>
      <c r="L162" s="31">
        <f>'по 6-10'!L162+'по 0,4'!L159</f>
        <v>0</v>
      </c>
      <c r="M162" s="31">
        <f>'по 6-10'!M162+'по 0,4'!M159</f>
        <v>0</v>
      </c>
      <c r="N162" s="31">
        <f>'по 6-10'!N162+'по 0,4'!N159</f>
        <v>0</v>
      </c>
      <c r="O162" s="31">
        <f>'по 6-10'!O162+'по 0,4'!O159</f>
        <v>0</v>
      </c>
      <c r="P162" s="31">
        <f>'по 6-10'!P162+'по 0,4'!P159</f>
        <v>0</v>
      </c>
      <c r="Q162" s="31">
        <f>'по 6-10'!Q162+'по 0,4'!Q159</f>
        <v>0</v>
      </c>
    </row>
    <row r="163" spans="1:17" ht="12.75" customHeight="1" x14ac:dyDescent="0.2">
      <c r="A163" s="18"/>
      <c r="B163" s="18"/>
      <c r="C163" s="18" t="s">
        <v>229</v>
      </c>
      <c r="D163" s="31">
        <f>'по 6-10'!D163+'по 0,4'!D161</f>
        <v>0</v>
      </c>
      <c r="E163" s="31">
        <f>'по 6-10'!E163+'по 0,4'!E161</f>
        <v>0</v>
      </c>
      <c r="F163" s="31">
        <f>'по 6-10'!F163+'по 0,4'!F161</f>
        <v>0</v>
      </c>
      <c r="G163" s="31">
        <f>'по 6-10'!G163+'по 0,4'!G161</f>
        <v>0</v>
      </c>
      <c r="H163" s="31">
        <f>'по 6-10'!H163+'по 0,4'!H161</f>
        <v>0</v>
      </c>
      <c r="I163" s="31">
        <f>'по 6-10'!I163+'по 0,4'!I161</f>
        <v>0</v>
      </c>
      <c r="J163" s="31">
        <f>'по 6-10'!J163+'по 0,4'!J160</f>
        <v>0</v>
      </c>
      <c r="K163" s="31">
        <f>'по 6-10'!K163+'по 0,4'!K160</f>
        <v>0</v>
      </c>
      <c r="L163" s="31">
        <f>'по 6-10'!L163+'по 0,4'!L160</f>
        <v>0</v>
      </c>
      <c r="M163" s="31">
        <f>'по 6-10'!M163+'по 0,4'!M160</f>
        <v>0</v>
      </c>
      <c r="N163" s="31">
        <f>'по 6-10'!N163+'по 0,4'!N160</f>
        <v>0</v>
      </c>
      <c r="O163" s="31">
        <f>'по 6-10'!O163+'по 0,4'!O160</f>
        <v>0</v>
      </c>
      <c r="P163" s="31">
        <f>'по 6-10'!P163+'по 0,4'!P160</f>
        <v>0</v>
      </c>
      <c r="Q163" s="31">
        <f>'по 6-10'!Q163+'по 0,4'!Q160</f>
        <v>0</v>
      </c>
    </row>
    <row r="164" spans="1:17" ht="12.75" customHeight="1" x14ac:dyDescent="0.2">
      <c r="A164" s="18"/>
      <c r="B164" s="18"/>
      <c r="C164" s="18" t="s">
        <v>230</v>
      </c>
      <c r="D164" s="31">
        <f>'по 6-10'!D164+'по 0,4'!D162</f>
        <v>12</v>
      </c>
      <c r="E164" s="31">
        <f>'по 6-10'!E164+'по 0,4'!E162</f>
        <v>62</v>
      </c>
      <c r="F164" s="31">
        <f>'по 6-10'!F164+'по 0,4'!F162</f>
        <v>4</v>
      </c>
      <c r="G164" s="31">
        <f>'по 6-10'!G164+'по 0,4'!G162</f>
        <v>17.2</v>
      </c>
      <c r="H164" s="31">
        <f>'по 6-10'!H164+'по 0,4'!H162</f>
        <v>0</v>
      </c>
      <c r="I164" s="31">
        <f>'по 6-10'!I164+'по 0,4'!I162</f>
        <v>0</v>
      </c>
      <c r="J164" s="31">
        <f>'по 6-10'!J164+'по 0,4'!J161</f>
        <v>0</v>
      </c>
      <c r="K164" s="31">
        <f>'по 6-10'!K164+'по 0,4'!K161</f>
        <v>0</v>
      </c>
      <c r="L164" s="31">
        <f>'по 6-10'!L164+'по 0,4'!L161</f>
        <v>0</v>
      </c>
      <c r="M164" s="31">
        <f>'по 6-10'!M164+'по 0,4'!M161</f>
        <v>0</v>
      </c>
      <c r="N164" s="31">
        <f>'по 6-10'!N164+'по 0,4'!N161</f>
        <v>0</v>
      </c>
      <c r="O164" s="31">
        <f>'по 6-10'!O164+'по 0,4'!O161</f>
        <v>0</v>
      </c>
      <c r="P164" s="31">
        <f>'по 6-10'!P164+'по 0,4'!P161</f>
        <v>0</v>
      </c>
      <c r="Q164" s="31">
        <f>'по 6-10'!Q164+'по 0,4'!Q161</f>
        <v>0</v>
      </c>
    </row>
    <row r="165" spans="1:17" ht="12.75" customHeight="1" x14ac:dyDescent="0.2">
      <c r="A165" s="18"/>
      <c r="B165" s="18"/>
      <c r="C165" s="18" t="s">
        <v>231</v>
      </c>
      <c r="D165" s="31">
        <f>'по 6-10'!D165+'по 0,4'!D163</f>
        <v>2</v>
      </c>
      <c r="E165" s="31">
        <f>'по 6-10'!E165+'по 0,4'!E163</f>
        <v>125</v>
      </c>
      <c r="F165" s="31">
        <f>'по 6-10'!F165+'по 0,4'!F163</f>
        <v>0</v>
      </c>
      <c r="G165" s="31">
        <f>'по 6-10'!G165+'по 0,4'!G163</f>
        <v>0</v>
      </c>
      <c r="H165" s="31">
        <f>'по 6-10'!H165+'по 0,4'!H163</f>
        <v>0</v>
      </c>
      <c r="I165" s="31">
        <f>'по 6-10'!I165+'по 0,4'!I163</f>
        <v>0</v>
      </c>
      <c r="J165" s="31">
        <f>'по 6-10'!J165+'по 0,4'!J162</f>
        <v>0</v>
      </c>
      <c r="K165" s="31">
        <f>'по 6-10'!K165+'по 0,4'!K162</f>
        <v>0</v>
      </c>
      <c r="L165" s="31">
        <f>'по 6-10'!L165+'по 0,4'!L162</f>
        <v>0</v>
      </c>
      <c r="M165" s="31">
        <f>'по 6-10'!M165+'по 0,4'!M162</f>
        <v>0</v>
      </c>
      <c r="N165" s="31">
        <f>'по 6-10'!N165+'по 0,4'!N162</f>
        <v>0</v>
      </c>
      <c r="O165" s="31">
        <f>'по 6-10'!O165+'по 0,4'!O162</f>
        <v>0</v>
      </c>
      <c r="P165" s="31">
        <f>'по 6-10'!P165+'по 0,4'!P162</f>
        <v>0</v>
      </c>
      <c r="Q165" s="31">
        <f>'по 6-10'!Q165+'по 0,4'!Q162</f>
        <v>0</v>
      </c>
    </row>
    <row r="166" spans="1:17" ht="12.75" customHeight="1" x14ac:dyDescent="0.2">
      <c r="A166" s="18"/>
      <c r="B166" s="18"/>
      <c r="C166" s="18" t="s">
        <v>341</v>
      </c>
      <c r="D166" s="31">
        <f>'по 6-10'!D166+'по 0,4'!D164</f>
        <v>0</v>
      </c>
      <c r="E166" s="31">
        <f>'по 6-10'!E166+'по 0,4'!E164</f>
        <v>0</v>
      </c>
      <c r="F166" s="31">
        <f>'по 6-10'!F166+'по 0,4'!F164</f>
        <v>0</v>
      </c>
      <c r="G166" s="31">
        <f>'по 6-10'!G166+'по 0,4'!G164</f>
        <v>0</v>
      </c>
      <c r="H166" s="31">
        <f>'по 6-10'!H166+'по 0,4'!H164</f>
        <v>0</v>
      </c>
      <c r="I166" s="31">
        <f>'по 6-10'!I166+'по 0,4'!I164</f>
        <v>0</v>
      </c>
      <c r="J166" s="31">
        <f>'по 6-10'!J166+'по 0,4'!J163</f>
        <v>0</v>
      </c>
      <c r="K166" s="31">
        <f>'по 6-10'!K166+'по 0,4'!K163</f>
        <v>0</v>
      </c>
      <c r="L166" s="31">
        <f>'по 6-10'!L166+'по 0,4'!L163</f>
        <v>0</v>
      </c>
      <c r="M166" s="31">
        <f>'по 6-10'!M166+'по 0,4'!M163</f>
        <v>0</v>
      </c>
      <c r="N166" s="31">
        <f>'по 6-10'!N166+'по 0,4'!N163</f>
        <v>0</v>
      </c>
      <c r="O166" s="31">
        <f>'по 6-10'!O166+'по 0,4'!O163</f>
        <v>0</v>
      </c>
      <c r="P166" s="31">
        <f>'по 6-10'!P166+'по 0,4'!P163</f>
        <v>0</v>
      </c>
      <c r="Q166" s="31">
        <f>'по 6-10'!Q166+'по 0,4'!Q163</f>
        <v>0</v>
      </c>
    </row>
    <row r="167" spans="1:17" ht="12.75" customHeight="1" x14ac:dyDescent="0.2">
      <c r="A167" s="18"/>
      <c r="B167" s="18"/>
      <c r="C167" s="18" t="s">
        <v>232</v>
      </c>
      <c r="D167" s="31">
        <f>'по 6-10'!D167+'по 0,4'!D165</f>
        <v>51</v>
      </c>
      <c r="E167" s="31">
        <f>'по 6-10'!E167+'по 0,4'!E165</f>
        <v>716</v>
      </c>
      <c r="F167" s="31">
        <f>'по 6-10'!F167+'по 0,4'!F165</f>
        <v>20</v>
      </c>
      <c r="G167" s="31">
        <f>'по 6-10'!G167+'по 0,4'!G165</f>
        <v>283</v>
      </c>
      <c r="H167" s="31">
        <f>'по 6-10'!H167+'по 0,4'!H165</f>
        <v>0</v>
      </c>
      <c r="I167" s="31">
        <f>'по 6-10'!I167+'по 0,4'!I165</f>
        <v>0</v>
      </c>
      <c r="J167" s="31">
        <f>'по 6-10'!J167+'по 0,4'!J164</f>
        <v>2</v>
      </c>
      <c r="K167" s="31">
        <f>'по 6-10'!K167+'по 0,4'!K164</f>
        <v>18</v>
      </c>
      <c r="L167" s="31">
        <f>'по 6-10'!L167+'по 0,4'!L164</f>
        <v>0</v>
      </c>
      <c r="M167" s="31">
        <f>'по 6-10'!M167+'по 0,4'!M164</f>
        <v>0</v>
      </c>
      <c r="N167" s="31">
        <f>'по 6-10'!N167+'по 0,4'!N164</f>
        <v>0</v>
      </c>
      <c r="O167" s="31">
        <f>'по 6-10'!O167+'по 0,4'!O164</f>
        <v>0</v>
      </c>
      <c r="P167" s="31">
        <f>'по 6-10'!P167+'по 0,4'!P164</f>
        <v>0</v>
      </c>
      <c r="Q167" s="31">
        <f>'по 6-10'!Q167+'по 0,4'!Q164</f>
        <v>0</v>
      </c>
    </row>
    <row r="168" spans="1:17" ht="12.75" customHeight="1" x14ac:dyDescent="0.2">
      <c r="A168" s="18"/>
      <c r="B168" s="18"/>
      <c r="C168" s="18" t="s">
        <v>233</v>
      </c>
      <c r="D168" s="31">
        <f>'по 6-10'!D168+'по 0,4'!D166</f>
        <v>24</v>
      </c>
      <c r="E168" s="31">
        <f>'по 6-10'!E168+'по 0,4'!E166</f>
        <v>238</v>
      </c>
      <c r="F168" s="31">
        <f>'по 6-10'!F168+'по 0,4'!F166</f>
        <v>12</v>
      </c>
      <c r="G168" s="31">
        <f>'по 6-10'!G168+'по 0,4'!G166</f>
        <v>144</v>
      </c>
      <c r="H168" s="31">
        <f>'по 6-10'!H168+'по 0,4'!H166</f>
        <v>0</v>
      </c>
      <c r="I168" s="31">
        <f>'по 6-10'!I168+'по 0,4'!I166</f>
        <v>0</v>
      </c>
      <c r="J168" s="31">
        <f>'по 6-10'!J168+'по 0,4'!J165</f>
        <v>0</v>
      </c>
      <c r="K168" s="31">
        <f>'по 6-10'!K168+'по 0,4'!K165</f>
        <v>0</v>
      </c>
      <c r="L168" s="31">
        <f>'по 6-10'!L168+'по 0,4'!L165</f>
        <v>0</v>
      </c>
      <c r="M168" s="31">
        <f>'по 6-10'!M168+'по 0,4'!M165</f>
        <v>0</v>
      </c>
      <c r="N168" s="31">
        <f>'по 6-10'!N168+'по 0,4'!N165</f>
        <v>0</v>
      </c>
      <c r="O168" s="31">
        <f>'по 6-10'!O168+'по 0,4'!O165</f>
        <v>0</v>
      </c>
      <c r="P168" s="31">
        <f>'по 6-10'!P168+'по 0,4'!P165</f>
        <v>0</v>
      </c>
      <c r="Q168" s="31">
        <f>'по 6-10'!Q168+'по 0,4'!Q165</f>
        <v>0</v>
      </c>
    </row>
    <row r="169" spans="1:17" ht="12.75" customHeight="1" x14ac:dyDescent="0.2">
      <c r="A169" s="18"/>
      <c r="B169" s="18"/>
      <c r="C169" s="18" t="s">
        <v>234</v>
      </c>
      <c r="D169" s="31">
        <f>'по 6-10'!D169+'по 0,4'!D167</f>
        <v>4</v>
      </c>
      <c r="E169" s="31">
        <f>'по 6-10'!E169+'по 0,4'!E167</f>
        <v>20</v>
      </c>
      <c r="F169" s="31">
        <f>'по 6-10'!F169+'по 0,4'!F167</f>
        <v>0</v>
      </c>
      <c r="G169" s="31">
        <f>'по 6-10'!G169+'по 0,4'!G167</f>
        <v>0</v>
      </c>
      <c r="H169" s="31">
        <f>'по 6-10'!H169+'по 0,4'!H167</f>
        <v>0</v>
      </c>
      <c r="I169" s="31">
        <f>'по 6-10'!I169+'по 0,4'!I167</f>
        <v>0</v>
      </c>
      <c r="J169" s="31">
        <f>'по 6-10'!J169+'по 0,4'!J166</f>
        <v>0</v>
      </c>
      <c r="K169" s="31">
        <f>'по 6-10'!K169+'по 0,4'!K166</f>
        <v>0</v>
      </c>
      <c r="L169" s="31">
        <f>'по 6-10'!L169+'по 0,4'!L166</f>
        <v>0</v>
      </c>
      <c r="M169" s="31">
        <f>'по 6-10'!M169+'по 0,4'!M166</f>
        <v>0</v>
      </c>
      <c r="N169" s="31">
        <f>'по 6-10'!N169+'по 0,4'!N166</f>
        <v>0</v>
      </c>
      <c r="O169" s="31">
        <f>'по 6-10'!O169+'по 0,4'!O166</f>
        <v>0</v>
      </c>
      <c r="P169" s="31">
        <f>'по 6-10'!P169+'по 0,4'!P166</f>
        <v>0</v>
      </c>
      <c r="Q169" s="31">
        <f>'по 6-10'!Q169+'по 0,4'!Q166</f>
        <v>0</v>
      </c>
    </row>
    <row r="170" spans="1:17" ht="12.75" customHeight="1" x14ac:dyDescent="0.2">
      <c r="A170" s="18"/>
      <c r="B170" s="18"/>
      <c r="C170" s="18" t="s">
        <v>235</v>
      </c>
      <c r="D170" s="31">
        <f>'по 6-10'!D170+'по 0,4'!D168</f>
        <v>5</v>
      </c>
      <c r="E170" s="31">
        <f>'по 6-10'!E170+'по 0,4'!E168</f>
        <v>46</v>
      </c>
      <c r="F170" s="31">
        <f>'по 6-10'!F170+'по 0,4'!F168</f>
        <v>4</v>
      </c>
      <c r="G170" s="31">
        <f>'по 6-10'!G170+'по 0,4'!G168</f>
        <v>34</v>
      </c>
      <c r="H170" s="31">
        <f>'по 6-10'!H170+'по 0,4'!H168</f>
        <v>0</v>
      </c>
      <c r="I170" s="31">
        <f>'по 6-10'!I170+'по 0,4'!I168</f>
        <v>0</v>
      </c>
      <c r="J170" s="31">
        <f>'по 6-10'!J170+'по 0,4'!J167</f>
        <v>0</v>
      </c>
      <c r="K170" s="31">
        <f>'по 6-10'!K170+'по 0,4'!K167</f>
        <v>0</v>
      </c>
      <c r="L170" s="31">
        <f>'по 6-10'!L170+'по 0,4'!L167</f>
        <v>0</v>
      </c>
      <c r="M170" s="31">
        <f>'по 6-10'!M170+'по 0,4'!M167</f>
        <v>0</v>
      </c>
      <c r="N170" s="31">
        <f>'по 6-10'!N170+'по 0,4'!N167</f>
        <v>0</v>
      </c>
      <c r="O170" s="31">
        <f>'по 6-10'!O170+'по 0,4'!O167</f>
        <v>0</v>
      </c>
      <c r="P170" s="31">
        <f>'по 6-10'!P170+'по 0,4'!P167</f>
        <v>0</v>
      </c>
      <c r="Q170" s="31">
        <f>'по 6-10'!Q170+'по 0,4'!Q167</f>
        <v>0</v>
      </c>
    </row>
    <row r="171" spans="1:17" ht="12.75" customHeight="1" x14ac:dyDescent="0.2">
      <c r="A171" s="18"/>
      <c r="B171" s="18"/>
      <c r="C171" s="18" t="s">
        <v>236</v>
      </c>
      <c r="D171" s="31">
        <f>'по 6-10'!D171+'по 0,4'!D169</f>
        <v>4</v>
      </c>
      <c r="E171" s="31">
        <f>'по 6-10'!E171+'по 0,4'!E169</f>
        <v>48</v>
      </c>
      <c r="F171" s="31">
        <f>'по 6-10'!F171+'по 0,4'!F169</f>
        <v>1</v>
      </c>
      <c r="G171" s="31">
        <f>'по 6-10'!G171+'по 0,4'!G169</f>
        <v>8</v>
      </c>
      <c r="H171" s="31">
        <f>'по 6-10'!H171+'по 0,4'!H169</f>
        <v>0</v>
      </c>
      <c r="I171" s="31">
        <f>'по 6-10'!I171+'по 0,4'!I169</f>
        <v>0</v>
      </c>
      <c r="J171" s="31">
        <f>'по 6-10'!J171+'по 0,4'!J168</f>
        <v>1</v>
      </c>
      <c r="K171" s="31">
        <f>'по 6-10'!K171+'по 0,4'!K168</f>
        <v>8</v>
      </c>
      <c r="L171" s="31">
        <f>'по 6-10'!L171+'по 0,4'!L168</f>
        <v>0</v>
      </c>
      <c r="M171" s="31">
        <f>'по 6-10'!M171+'по 0,4'!M168</f>
        <v>0</v>
      </c>
      <c r="N171" s="31">
        <f>'по 6-10'!N171+'по 0,4'!N168</f>
        <v>0</v>
      </c>
      <c r="O171" s="31">
        <f>'по 6-10'!O171+'по 0,4'!O168</f>
        <v>0</v>
      </c>
      <c r="P171" s="31">
        <f>'по 6-10'!P171+'по 0,4'!P168</f>
        <v>0</v>
      </c>
      <c r="Q171" s="31">
        <f>'по 6-10'!Q171+'по 0,4'!Q168</f>
        <v>0</v>
      </c>
    </row>
    <row r="172" spans="1:17" ht="12.75" customHeight="1" x14ac:dyDescent="0.2">
      <c r="A172" s="18"/>
      <c r="B172" s="18"/>
      <c r="C172" s="18" t="s">
        <v>237</v>
      </c>
      <c r="D172" s="31">
        <f>'по 6-10'!D172+'по 0,4'!D170</f>
        <v>4</v>
      </c>
      <c r="E172" s="31">
        <f>'по 6-10'!E172+'по 0,4'!E170</f>
        <v>125</v>
      </c>
      <c r="F172" s="31">
        <f>'по 6-10'!F172+'по 0,4'!F170</f>
        <v>4</v>
      </c>
      <c r="G172" s="31">
        <f>'по 6-10'!G172+'по 0,4'!G170</f>
        <v>30</v>
      </c>
      <c r="H172" s="31">
        <f>'по 6-10'!H172+'по 0,4'!H170</f>
        <v>0</v>
      </c>
      <c r="I172" s="31">
        <f>'по 6-10'!I172+'по 0,4'!I170</f>
        <v>0</v>
      </c>
      <c r="J172" s="31">
        <f>'по 6-10'!J172+'по 0,4'!J169</f>
        <v>0</v>
      </c>
      <c r="K172" s="31">
        <f>'по 6-10'!K172+'по 0,4'!K169</f>
        <v>0</v>
      </c>
      <c r="L172" s="31">
        <f>'по 6-10'!L172+'по 0,4'!L169</f>
        <v>0</v>
      </c>
      <c r="M172" s="31">
        <f>'по 6-10'!M172+'по 0,4'!M169</f>
        <v>0</v>
      </c>
      <c r="N172" s="31">
        <f>'по 6-10'!N172+'по 0,4'!N169</f>
        <v>0</v>
      </c>
      <c r="O172" s="31">
        <f>'по 6-10'!O172+'по 0,4'!O169</f>
        <v>0</v>
      </c>
      <c r="P172" s="31">
        <f>'по 6-10'!P172+'по 0,4'!P169</f>
        <v>0</v>
      </c>
      <c r="Q172" s="31">
        <f>'по 6-10'!Q172+'по 0,4'!Q169</f>
        <v>0</v>
      </c>
    </row>
    <row r="173" spans="1:17" ht="12.75" customHeight="1" x14ac:dyDescent="0.2">
      <c r="A173" s="18"/>
      <c r="B173" s="18"/>
      <c r="C173" s="18" t="s">
        <v>238</v>
      </c>
      <c r="D173" s="31">
        <f>'по 6-10'!D173+'по 0,4'!D171</f>
        <v>1</v>
      </c>
      <c r="E173" s="31">
        <f>'по 6-10'!E173+'по 0,4'!E171</f>
        <v>15</v>
      </c>
      <c r="F173" s="31">
        <f>'по 6-10'!F173+'по 0,4'!F171</f>
        <v>1</v>
      </c>
      <c r="G173" s="31">
        <f>'по 6-10'!G173+'по 0,4'!G171</f>
        <v>15</v>
      </c>
      <c r="H173" s="31">
        <f>'по 6-10'!H173+'по 0,4'!H171</f>
        <v>0</v>
      </c>
      <c r="I173" s="31">
        <f>'по 6-10'!I173+'по 0,4'!I171</f>
        <v>0</v>
      </c>
      <c r="J173" s="31">
        <f>'по 6-10'!J173+'по 0,4'!J170</f>
        <v>1</v>
      </c>
      <c r="K173" s="31">
        <f>'по 6-10'!K173+'по 0,4'!K170</f>
        <v>15</v>
      </c>
      <c r="L173" s="31">
        <f>'по 6-10'!L173+'по 0,4'!L170</f>
        <v>0</v>
      </c>
      <c r="M173" s="31">
        <f>'по 6-10'!M173+'по 0,4'!M170</f>
        <v>0</v>
      </c>
      <c r="N173" s="31">
        <f>'по 6-10'!N173+'по 0,4'!N170</f>
        <v>0</v>
      </c>
      <c r="O173" s="31">
        <f>'по 6-10'!O173+'по 0,4'!O170</f>
        <v>0</v>
      </c>
      <c r="P173" s="31">
        <f>'по 6-10'!P173+'по 0,4'!P170</f>
        <v>0</v>
      </c>
      <c r="Q173" s="31">
        <f>'по 6-10'!Q173+'по 0,4'!Q170</f>
        <v>0</v>
      </c>
    </row>
    <row r="174" spans="1:17" ht="12.75" customHeight="1" x14ac:dyDescent="0.2">
      <c r="A174" s="18"/>
      <c r="B174" s="18"/>
      <c r="C174" s="18" t="s">
        <v>342</v>
      </c>
      <c r="D174" s="31">
        <f>'по 6-10'!D174+'по 0,4'!D172</f>
        <v>0</v>
      </c>
      <c r="E174" s="31">
        <f>'по 6-10'!E174+'по 0,4'!E172</f>
        <v>0</v>
      </c>
      <c r="F174" s="31">
        <f>'по 6-10'!F174+'по 0,4'!F172</f>
        <v>0</v>
      </c>
      <c r="G174" s="31">
        <f>'по 6-10'!G174+'по 0,4'!G172</f>
        <v>0</v>
      </c>
      <c r="H174" s="31">
        <f>'по 6-10'!H174+'по 0,4'!H172</f>
        <v>0</v>
      </c>
      <c r="I174" s="31">
        <f>'по 6-10'!I174+'по 0,4'!I172</f>
        <v>0</v>
      </c>
      <c r="J174" s="31">
        <f>'по 6-10'!J174+'по 0,4'!J171</f>
        <v>0</v>
      </c>
      <c r="K174" s="31">
        <f>'по 6-10'!K174+'по 0,4'!K171</f>
        <v>0</v>
      </c>
      <c r="L174" s="31">
        <f>'по 6-10'!L174+'по 0,4'!L171</f>
        <v>0</v>
      </c>
      <c r="M174" s="31">
        <f>'по 6-10'!M174+'по 0,4'!M171</f>
        <v>0</v>
      </c>
      <c r="N174" s="31">
        <f>'по 6-10'!N174+'по 0,4'!N171</f>
        <v>0</v>
      </c>
      <c r="O174" s="31">
        <f>'по 6-10'!O174+'по 0,4'!O171</f>
        <v>0</v>
      </c>
      <c r="P174" s="31">
        <f>'по 6-10'!P174+'по 0,4'!P171</f>
        <v>0</v>
      </c>
      <c r="Q174" s="31">
        <f>'по 6-10'!Q174+'по 0,4'!Q171</f>
        <v>0</v>
      </c>
    </row>
    <row r="175" spans="1:17" ht="12.75" customHeight="1" x14ac:dyDescent="0.2">
      <c r="A175" s="18"/>
      <c r="B175" s="18"/>
      <c r="C175" s="18" t="s">
        <v>239</v>
      </c>
      <c r="D175" s="31">
        <f>'по 6-10'!D175+'по 0,4'!D173</f>
        <v>0</v>
      </c>
      <c r="E175" s="31">
        <f>'по 6-10'!E175+'по 0,4'!E173</f>
        <v>0</v>
      </c>
      <c r="F175" s="31">
        <f>'по 6-10'!F175+'по 0,4'!F173</f>
        <v>0</v>
      </c>
      <c r="G175" s="31">
        <f>'по 6-10'!G175+'по 0,4'!G173</f>
        <v>0</v>
      </c>
      <c r="H175" s="31">
        <f>'по 6-10'!H175+'по 0,4'!H173</f>
        <v>0</v>
      </c>
      <c r="I175" s="31">
        <f>'по 6-10'!I175+'по 0,4'!I173</f>
        <v>0</v>
      </c>
      <c r="J175" s="31">
        <f>'по 6-10'!J175+'по 0,4'!J172</f>
        <v>0</v>
      </c>
      <c r="K175" s="31">
        <f>'по 6-10'!K175+'по 0,4'!K172</f>
        <v>0</v>
      </c>
      <c r="L175" s="31">
        <f>'по 6-10'!L175+'по 0,4'!L172</f>
        <v>0</v>
      </c>
      <c r="M175" s="31">
        <f>'по 6-10'!M175+'по 0,4'!M172</f>
        <v>0</v>
      </c>
      <c r="N175" s="31">
        <f>'по 6-10'!N175+'по 0,4'!N172</f>
        <v>0</v>
      </c>
      <c r="O175" s="31">
        <f>'по 6-10'!O175+'по 0,4'!O172</f>
        <v>0</v>
      </c>
      <c r="P175" s="31">
        <f>'по 6-10'!P175+'по 0,4'!P172</f>
        <v>0</v>
      </c>
      <c r="Q175" s="31">
        <f>'по 6-10'!Q175+'по 0,4'!Q172</f>
        <v>0</v>
      </c>
    </row>
    <row r="176" spans="1:17" ht="12.75" customHeight="1" x14ac:dyDescent="0.2">
      <c r="A176" s="18"/>
      <c r="B176" s="18"/>
      <c r="C176" s="18" t="s">
        <v>343</v>
      </c>
      <c r="D176" s="31">
        <f>'по 6-10'!D176+'по 0,4'!D174</f>
        <v>36</v>
      </c>
      <c r="E176" s="31">
        <f>'по 6-10'!E176+'по 0,4'!E174</f>
        <v>322</v>
      </c>
      <c r="F176" s="31">
        <f>'по 6-10'!F176+'по 0,4'!F174</f>
        <v>9</v>
      </c>
      <c r="G176" s="31">
        <f>'по 6-10'!G176+'по 0,4'!G174</f>
        <v>111</v>
      </c>
      <c r="H176" s="31">
        <f>'по 6-10'!H176+'по 0,4'!H174</f>
        <v>0</v>
      </c>
      <c r="I176" s="31">
        <f>'по 6-10'!I176+'по 0,4'!I174</f>
        <v>0</v>
      </c>
      <c r="J176" s="31">
        <f>'по 6-10'!J176+'по 0,4'!J173</f>
        <v>1</v>
      </c>
      <c r="K176" s="31">
        <f>'по 6-10'!K176+'по 0,4'!K173</f>
        <v>10</v>
      </c>
      <c r="L176" s="31">
        <f>'по 6-10'!L176+'по 0,4'!L173</f>
        <v>0</v>
      </c>
      <c r="M176" s="31">
        <f>'по 6-10'!M176+'по 0,4'!M173</f>
        <v>0</v>
      </c>
      <c r="N176" s="31">
        <f>'по 6-10'!N176+'по 0,4'!N173</f>
        <v>0</v>
      </c>
      <c r="O176" s="31">
        <f>'по 6-10'!O176+'по 0,4'!O173</f>
        <v>0</v>
      </c>
      <c r="P176" s="31">
        <f>'по 6-10'!P176+'по 0,4'!P173</f>
        <v>0</v>
      </c>
      <c r="Q176" s="31">
        <f>'по 6-10'!Q176+'по 0,4'!Q173</f>
        <v>0</v>
      </c>
    </row>
    <row r="177" spans="1:17" ht="12.75" customHeight="1" x14ac:dyDescent="0.2">
      <c r="A177" s="18"/>
      <c r="B177" s="18"/>
      <c r="C177" s="18" t="s">
        <v>240</v>
      </c>
      <c r="D177" s="31">
        <f>'по 6-10'!D177+'по 0,4'!D175</f>
        <v>2</v>
      </c>
      <c r="E177" s="31">
        <f>'по 6-10'!E177+'по 0,4'!E175</f>
        <v>20</v>
      </c>
      <c r="F177" s="31">
        <f>'по 6-10'!F177+'по 0,4'!F175</f>
        <v>1</v>
      </c>
      <c r="G177" s="31">
        <f>'по 6-10'!G177+'по 0,4'!G175</f>
        <v>5</v>
      </c>
      <c r="H177" s="31">
        <f>'по 6-10'!H177+'по 0,4'!H175</f>
        <v>0</v>
      </c>
      <c r="I177" s="31">
        <f>'по 6-10'!I177+'по 0,4'!I175</f>
        <v>0</v>
      </c>
      <c r="J177" s="31">
        <f>'по 6-10'!J177+'по 0,4'!J174</f>
        <v>0</v>
      </c>
      <c r="K177" s="31">
        <f>'по 6-10'!K177+'по 0,4'!K174</f>
        <v>0</v>
      </c>
      <c r="L177" s="31">
        <f>'по 6-10'!L177+'по 0,4'!L174</f>
        <v>0</v>
      </c>
      <c r="M177" s="31">
        <f>'по 6-10'!M177+'по 0,4'!M174</f>
        <v>0</v>
      </c>
      <c r="N177" s="31">
        <f>'по 6-10'!N177+'по 0,4'!N174</f>
        <v>0</v>
      </c>
      <c r="O177" s="31">
        <f>'по 6-10'!O177+'по 0,4'!O174</f>
        <v>0</v>
      </c>
      <c r="P177" s="31">
        <f>'по 6-10'!P177+'по 0,4'!P174</f>
        <v>0</v>
      </c>
      <c r="Q177" s="31">
        <f>'по 6-10'!Q177+'по 0,4'!Q174</f>
        <v>0</v>
      </c>
    </row>
    <row r="178" spans="1:17" ht="12.75" customHeight="1" x14ac:dyDescent="0.2">
      <c r="A178" s="18"/>
      <c r="B178" s="18"/>
      <c r="C178" s="18" t="s">
        <v>241</v>
      </c>
      <c r="D178" s="31">
        <f>'по 6-10'!D178+'по 0,4'!D176</f>
        <v>2</v>
      </c>
      <c r="E178" s="31">
        <f>'по 6-10'!E178+'по 0,4'!E176</f>
        <v>42</v>
      </c>
      <c r="F178" s="31">
        <f>'по 6-10'!F178+'по 0,4'!F176</f>
        <v>1</v>
      </c>
      <c r="G178" s="31">
        <f>'по 6-10'!G178+'по 0,4'!G176</f>
        <v>12</v>
      </c>
      <c r="H178" s="31">
        <f>'по 6-10'!H178+'по 0,4'!H176</f>
        <v>0</v>
      </c>
      <c r="I178" s="31">
        <f>'по 6-10'!I178+'по 0,4'!I176</f>
        <v>0</v>
      </c>
      <c r="J178" s="31">
        <f>'по 6-10'!J178+'по 0,4'!J175</f>
        <v>0</v>
      </c>
      <c r="K178" s="31">
        <f>'по 6-10'!K178+'по 0,4'!K175</f>
        <v>0</v>
      </c>
      <c r="L178" s="31">
        <f>'по 6-10'!L178+'по 0,4'!L175</f>
        <v>0</v>
      </c>
      <c r="M178" s="31">
        <f>'по 6-10'!M178+'по 0,4'!M175</f>
        <v>0</v>
      </c>
      <c r="N178" s="31">
        <f>'по 6-10'!N178+'по 0,4'!N175</f>
        <v>0</v>
      </c>
      <c r="O178" s="31">
        <f>'по 6-10'!O178+'по 0,4'!O175</f>
        <v>0</v>
      </c>
      <c r="P178" s="31">
        <f>'по 6-10'!P178+'по 0,4'!P175</f>
        <v>0</v>
      </c>
      <c r="Q178" s="31">
        <f>'по 6-10'!Q178+'по 0,4'!Q175</f>
        <v>0</v>
      </c>
    </row>
    <row r="179" spans="1:17" ht="12.75" customHeight="1" x14ac:dyDescent="0.2">
      <c r="A179" s="18"/>
      <c r="B179" s="49"/>
      <c r="C179" s="18" t="s">
        <v>242</v>
      </c>
      <c r="D179" s="31">
        <f>'по 6-10'!D179+'по 0,4'!D177</f>
        <v>11</v>
      </c>
      <c r="E179" s="31">
        <f>'по 6-10'!E179+'по 0,4'!E177</f>
        <v>197</v>
      </c>
      <c r="F179" s="31">
        <f>'по 6-10'!F179+'по 0,4'!F177</f>
        <v>5</v>
      </c>
      <c r="G179" s="31">
        <f>'по 6-10'!G179+'по 0,4'!G177</f>
        <v>140</v>
      </c>
      <c r="H179" s="31">
        <f>'по 6-10'!H179+'по 0,4'!H177</f>
        <v>0</v>
      </c>
      <c r="I179" s="31">
        <f>'по 6-10'!I179+'по 0,4'!I177</f>
        <v>0</v>
      </c>
      <c r="J179" s="31">
        <f>'по 6-10'!J179+'по 0,4'!J176</f>
        <v>0</v>
      </c>
      <c r="K179" s="31">
        <f>'по 6-10'!K179+'по 0,4'!K176</f>
        <v>0</v>
      </c>
      <c r="L179" s="31">
        <f>'по 6-10'!L179+'по 0,4'!L176</f>
        <v>0</v>
      </c>
      <c r="M179" s="31">
        <f>'по 6-10'!M179+'по 0,4'!M176</f>
        <v>0</v>
      </c>
      <c r="N179" s="31">
        <f>'по 6-10'!N179+'по 0,4'!N176</f>
        <v>0</v>
      </c>
      <c r="O179" s="31">
        <f>'по 6-10'!O179+'по 0,4'!O176</f>
        <v>0</v>
      </c>
      <c r="P179" s="31">
        <f>'по 6-10'!P179+'по 0,4'!P176</f>
        <v>0</v>
      </c>
      <c r="Q179" s="31">
        <f>'по 6-10'!Q179+'по 0,4'!Q176</f>
        <v>0</v>
      </c>
    </row>
    <row r="180" spans="1:17" ht="12.75" customHeight="1" x14ac:dyDescent="0.2">
      <c r="A180" s="18"/>
      <c r="B180" s="20"/>
      <c r="C180" s="18" t="s">
        <v>243</v>
      </c>
      <c r="D180" s="31">
        <f>'по 6-10'!D180+'по 0,4'!D178</f>
        <v>2</v>
      </c>
      <c r="E180" s="31">
        <f>'по 6-10'!E180+'по 0,4'!E178</f>
        <v>25</v>
      </c>
      <c r="F180" s="31">
        <f>'по 6-10'!F180+'по 0,4'!F178</f>
        <v>0</v>
      </c>
      <c r="G180" s="31">
        <f>'по 6-10'!G180+'по 0,4'!G178</f>
        <v>0</v>
      </c>
      <c r="H180" s="31">
        <f>'по 6-10'!H180+'по 0,4'!H178</f>
        <v>0</v>
      </c>
      <c r="I180" s="31">
        <f>'по 6-10'!I180+'по 0,4'!I178</f>
        <v>0</v>
      </c>
      <c r="J180" s="31">
        <f>'по 6-10'!J180+'по 0,4'!J177</f>
        <v>0</v>
      </c>
      <c r="K180" s="31">
        <f>'по 6-10'!K180+'по 0,4'!K177</f>
        <v>0</v>
      </c>
      <c r="L180" s="31">
        <f>'по 6-10'!L180+'по 0,4'!L177</f>
        <v>0</v>
      </c>
      <c r="M180" s="31">
        <f>'по 6-10'!M180+'по 0,4'!M177</f>
        <v>0</v>
      </c>
      <c r="N180" s="31">
        <f>'по 6-10'!N180+'по 0,4'!N177</f>
        <v>0</v>
      </c>
      <c r="O180" s="31">
        <f>'по 6-10'!O180+'по 0,4'!O177</f>
        <v>0</v>
      </c>
      <c r="P180" s="31">
        <f>'по 6-10'!P180+'по 0,4'!P177</f>
        <v>0</v>
      </c>
      <c r="Q180" s="31">
        <f>'по 6-10'!Q180+'по 0,4'!Q177</f>
        <v>0</v>
      </c>
    </row>
    <row r="181" spans="1:17" ht="12.75" customHeight="1" x14ac:dyDescent="0.25">
      <c r="A181" s="18"/>
      <c r="B181" s="53"/>
      <c r="C181" s="18" t="s">
        <v>245</v>
      </c>
      <c r="D181" s="31">
        <f>'по 6-10'!D181+'по 0,4'!D179</f>
        <v>2</v>
      </c>
      <c r="E181" s="31">
        <f>'по 6-10'!E181+'по 0,4'!E179</f>
        <v>16</v>
      </c>
      <c r="F181" s="31">
        <f>'по 6-10'!F181+'по 0,4'!F179</f>
        <v>0</v>
      </c>
      <c r="G181" s="31">
        <f>'по 6-10'!G181+'по 0,4'!G179</f>
        <v>0</v>
      </c>
      <c r="H181" s="31">
        <f>'по 6-10'!H181+'по 0,4'!H179</f>
        <v>0</v>
      </c>
      <c r="I181" s="31">
        <f>'по 6-10'!I181+'по 0,4'!I179</f>
        <v>0</v>
      </c>
      <c r="J181" s="31">
        <f>'по 6-10'!J181+'по 0,4'!J178</f>
        <v>0</v>
      </c>
      <c r="K181" s="31">
        <f>'по 6-10'!K181+'по 0,4'!K178</f>
        <v>0</v>
      </c>
      <c r="L181" s="31">
        <f>'по 6-10'!L181+'по 0,4'!L178</f>
        <v>0</v>
      </c>
      <c r="M181" s="31">
        <f>'по 6-10'!M181+'по 0,4'!M178</f>
        <v>0</v>
      </c>
      <c r="N181" s="31">
        <f>'по 6-10'!N181+'по 0,4'!N178</f>
        <v>0</v>
      </c>
      <c r="O181" s="31">
        <f>'по 6-10'!O181+'по 0,4'!O178</f>
        <v>0</v>
      </c>
      <c r="P181" s="31">
        <f>'по 6-10'!P181+'по 0,4'!P178</f>
        <v>0</v>
      </c>
      <c r="Q181" s="31">
        <f>'по 6-10'!Q181+'по 0,4'!Q178</f>
        <v>0</v>
      </c>
    </row>
    <row r="182" spans="1:17" ht="12.75" customHeight="1" x14ac:dyDescent="0.2">
      <c r="A182" s="18"/>
      <c r="B182" s="52"/>
      <c r="C182" s="49" t="s">
        <v>244</v>
      </c>
      <c r="D182" s="31">
        <f>'по 6-10'!D182+'по 0,4'!D180</f>
        <v>3</v>
      </c>
      <c r="E182" s="31">
        <f>'по 6-10'!E182+'по 0,4'!E180</f>
        <v>61</v>
      </c>
      <c r="F182" s="31">
        <f>'по 6-10'!F182+'по 0,4'!F180</f>
        <v>2</v>
      </c>
      <c r="G182" s="31">
        <f>'по 6-10'!G182+'по 0,4'!G180</f>
        <v>25</v>
      </c>
      <c r="H182" s="31">
        <f>'по 6-10'!H182+'по 0,4'!H180</f>
        <v>0</v>
      </c>
      <c r="I182" s="31">
        <f>'по 6-10'!I182+'по 0,4'!I180</f>
        <v>0</v>
      </c>
      <c r="J182" s="31">
        <f>'по 6-10'!J182+'по 0,4'!J179</f>
        <v>0</v>
      </c>
      <c r="K182" s="31">
        <f>'по 6-10'!K182+'по 0,4'!K179</f>
        <v>0</v>
      </c>
      <c r="L182" s="31">
        <f>'по 6-10'!L182+'по 0,4'!L179</f>
        <v>0</v>
      </c>
      <c r="M182" s="31">
        <f>'по 6-10'!M182+'по 0,4'!M179</f>
        <v>0</v>
      </c>
      <c r="N182" s="31">
        <f>'по 6-10'!N182+'по 0,4'!N179</f>
        <v>0</v>
      </c>
      <c r="O182" s="31">
        <f>'по 6-10'!O182+'по 0,4'!O179</f>
        <v>0</v>
      </c>
      <c r="P182" s="31">
        <f>'по 6-10'!P182+'по 0,4'!P179</f>
        <v>0</v>
      </c>
      <c r="Q182" s="31">
        <f>'по 6-10'!Q182+'по 0,4'!Q179</f>
        <v>0</v>
      </c>
    </row>
    <row r="183" spans="1:17" ht="12.75" customHeight="1" x14ac:dyDescent="0.2">
      <c r="A183" s="18"/>
      <c r="B183" s="46"/>
      <c r="C183" s="20" t="s">
        <v>30</v>
      </c>
      <c r="D183" s="64">
        <f>SUM(D153:D182)</f>
        <v>319</v>
      </c>
      <c r="E183" s="64">
        <f t="shared" ref="E183:G183" si="3">SUM(E153:E182)</f>
        <v>4162</v>
      </c>
      <c r="F183" s="64">
        <f t="shared" si="3"/>
        <v>120</v>
      </c>
      <c r="G183" s="64">
        <f t="shared" si="3"/>
        <v>1646.4</v>
      </c>
      <c r="H183" s="64">
        <f t="shared" ref="H183:K183" si="4">SUM(H153:H182)</f>
        <v>0</v>
      </c>
      <c r="I183" s="64">
        <f t="shared" si="4"/>
        <v>0</v>
      </c>
      <c r="J183" s="64">
        <f t="shared" si="4"/>
        <v>7</v>
      </c>
      <c r="K183" s="64">
        <f t="shared" si="4"/>
        <v>118.8</v>
      </c>
      <c r="L183" s="31">
        <f>'по 6-10'!L183+'по 0,4'!L180</f>
        <v>0</v>
      </c>
      <c r="M183" s="31">
        <f>'по 6-10'!M183+'по 0,4'!M180</f>
        <v>0</v>
      </c>
      <c r="N183" s="31">
        <f>'по 6-10'!N183+'по 0,4'!N180</f>
        <v>0</v>
      </c>
      <c r="O183" s="31">
        <f>'по 6-10'!O183+'по 0,4'!O180</f>
        <v>0</v>
      </c>
      <c r="P183" s="31">
        <f>'по 6-10'!P183+'по 0,4'!P180</f>
        <v>0</v>
      </c>
      <c r="Q183" s="31">
        <f>'по 6-10'!Q183+'по 0,4'!Q180</f>
        <v>0</v>
      </c>
    </row>
    <row r="184" spans="1:17" ht="15" x14ac:dyDescent="0.25">
      <c r="A184" s="18"/>
      <c r="B184" s="46"/>
      <c r="C184" s="53" t="s">
        <v>255</v>
      </c>
      <c r="D184" s="31"/>
      <c r="E184" s="31"/>
      <c r="F184" s="31"/>
      <c r="G184" s="31"/>
      <c r="H184" s="70"/>
      <c r="I184" s="70"/>
      <c r="J184" s="31"/>
      <c r="K184" s="31"/>
      <c r="L184" s="31">
        <f>'по 6-10'!L184+'по 0,4'!L181</f>
        <v>0</v>
      </c>
      <c r="M184" s="31">
        <f>'по 6-10'!M184+'по 0,4'!M181</f>
        <v>0</v>
      </c>
      <c r="N184" s="31">
        <f>'по 6-10'!N184+'по 0,4'!N181</f>
        <v>0</v>
      </c>
      <c r="O184" s="31">
        <f>'по 6-10'!O184+'по 0,4'!O181</f>
        <v>0</v>
      </c>
      <c r="P184" s="31">
        <f>'по 6-10'!P184+'по 0,4'!P181</f>
        <v>0</v>
      </c>
      <c r="Q184" s="31">
        <f>'по 6-10'!Q184+'по 0,4'!Q181</f>
        <v>0</v>
      </c>
    </row>
    <row r="185" spans="1:17" ht="12.75" customHeight="1" x14ac:dyDescent="0.2">
      <c r="A185" s="18"/>
      <c r="B185" s="46"/>
      <c r="C185" s="52" t="s">
        <v>247</v>
      </c>
      <c r="D185" s="31">
        <f>'по 6-10'!D185+'по 0,4'!D183</f>
        <v>4</v>
      </c>
      <c r="E185" s="31">
        <f>'по 6-10'!E185+'по 0,4'!E183</f>
        <v>154</v>
      </c>
      <c r="F185" s="31">
        <f>'по 6-10'!F185+'по 0,4'!F183</f>
        <v>2</v>
      </c>
      <c r="G185" s="31">
        <f>'по 6-10'!G185+'по 0,4'!G183</f>
        <v>15</v>
      </c>
      <c r="H185" s="31">
        <f>'по 6-10'!H185+'по 0,4'!H183</f>
        <v>0</v>
      </c>
      <c r="I185" s="31">
        <f>'по 6-10'!I185+'по 0,4'!I183</f>
        <v>0</v>
      </c>
      <c r="J185" s="31">
        <f>'по 6-10'!J185+'по 0,4'!J182</f>
        <v>0</v>
      </c>
      <c r="K185" s="31">
        <f>'по 6-10'!K185+'по 0,4'!K182</f>
        <v>0</v>
      </c>
      <c r="L185" s="31">
        <f>'по 6-10'!L185+'по 0,4'!L182</f>
        <v>0</v>
      </c>
      <c r="M185" s="31">
        <f>'по 6-10'!M185+'по 0,4'!M182</f>
        <v>0</v>
      </c>
      <c r="N185" s="31">
        <f>'по 6-10'!N185+'по 0,4'!N182</f>
        <v>0</v>
      </c>
      <c r="O185" s="31">
        <f>'по 6-10'!O185+'по 0,4'!O182</f>
        <v>0</v>
      </c>
      <c r="P185" s="31">
        <f>'по 6-10'!P185+'по 0,4'!P182</f>
        <v>0</v>
      </c>
      <c r="Q185" s="31">
        <f>'по 6-10'!Q185+'по 0,4'!Q182</f>
        <v>0</v>
      </c>
    </row>
    <row r="186" spans="1:17" ht="12.75" customHeight="1" x14ac:dyDescent="0.2">
      <c r="A186" s="18"/>
      <c r="B186" s="46"/>
      <c r="C186" s="46" t="s">
        <v>248</v>
      </c>
      <c r="D186" s="31">
        <f>'по 6-10'!D186+'по 0,4'!D184</f>
        <v>1</v>
      </c>
      <c r="E186" s="31">
        <f>'по 6-10'!E186+'по 0,4'!E184</f>
        <v>90</v>
      </c>
      <c r="F186" s="31">
        <f>'по 6-10'!F186+'по 0,4'!F184</f>
        <v>0</v>
      </c>
      <c r="G186" s="31">
        <f>'по 6-10'!G186+'по 0,4'!G184</f>
        <v>0</v>
      </c>
      <c r="H186" s="31">
        <f>'по 6-10'!H186+'по 0,4'!H184</f>
        <v>0</v>
      </c>
      <c r="I186" s="31">
        <f>'по 6-10'!I186+'по 0,4'!I184</f>
        <v>0</v>
      </c>
      <c r="J186" s="31">
        <f>'по 6-10'!J186+'по 0,4'!J183</f>
        <v>0</v>
      </c>
      <c r="K186" s="31">
        <f>'по 6-10'!K186+'по 0,4'!K183</f>
        <v>0</v>
      </c>
      <c r="L186" s="31">
        <f>'по 6-10'!L186+'по 0,4'!L183</f>
        <v>0</v>
      </c>
      <c r="M186" s="31">
        <f>'по 6-10'!M186+'по 0,4'!M183</f>
        <v>0</v>
      </c>
      <c r="N186" s="31">
        <f>'по 6-10'!N186+'по 0,4'!N183</f>
        <v>0</v>
      </c>
      <c r="O186" s="31">
        <f>'по 6-10'!O186+'по 0,4'!O183</f>
        <v>0</v>
      </c>
      <c r="P186" s="31">
        <f>'по 6-10'!P186+'по 0,4'!P183</f>
        <v>0</v>
      </c>
      <c r="Q186" s="31">
        <f>'по 6-10'!Q186+'по 0,4'!Q183</f>
        <v>0</v>
      </c>
    </row>
    <row r="187" spans="1:17" ht="12.75" customHeight="1" x14ac:dyDescent="0.2">
      <c r="A187" s="18"/>
      <c r="B187" s="46"/>
      <c r="C187" s="46" t="s">
        <v>249</v>
      </c>
      <c r="D187" s="31">
        <f>'по 6-10'!D187+'по 0,4'!D185</f>
        <v>1</v>
      </c>
      <c r="E187" s="31">
        <f>'по 6-10'!E187+'по 0,4'!E185</f>
        <v>8</v>
      </c>
      <c r="F187" s="31">
        <f>'по 6-10'!F187+'по 0,4'!F185</f>
        <v>1</v>
      </c>
      <c r="G187" s="31">
        <f>'по 6-10'!G187+'по 0,4'!G185</f>
        <v>8</v>
      </c>
      <c r="H187" s="31">
        <f>'по 6-10'!H187+'по 0,4'!H185</f>
        <v>0</v>
      </c>
      <c r="I187" s="31">
        <f>'по 6-10'!I187+'по 0,4'!I185</f>
        <v>0</v>
      </c>
      <c r="J187" s="31">
        <f>'по 6-10'!J187+'по 0,4'!J184</f>
        <v>1</v>
      </c>
      <c r="K187" s="31">
        <f>'по 6-10'!K187+'по 0,4'!K184</f>
        <v>8</v>
      </c>
      <c r="L187" s="31">
        <f>'по 6-10'!L187+'по 0,4'!L184</f>
        <v>0</v>
      </c>
      <c r="M187" s="31">
        <f>'по 6-10'!M187+'по 0,4'!M184</f>
        <v>0</v>
      </c>
      <c r="N187" s="31">
        <f>'по 6-10'!N187+'по 0,4'!N184</f>
        <v>0</v>
      </c>
      <c r="O187" s="31">
        <f>'по 6-10'!O187+'по 0,4'!O184</f>
        <v>0</v>
      </c>
      <c r="P187" s="31">
        <f>'по 6-10'!P187+'по 0,4'!P184</f>
        <v>0</v>
      </c>
      <c r="Q187" s="31">
        <f>'по 6-10'!Q187+'по 0,4'!Q184</f>
        <v>0</v>
      </c>
    </row>
    <row r="188" spans="1:17" ht="12.75" customHeight="1" x14ac:dyDescent="0.2">
      <c r="A188" s="18"/>
      <c r="B188" s="46"/>
      <c r="C188" s="46" t="s">
        <v>250</v>
      </c>
      <c r="D188" s="31">
        <f>'по 6-10'!D188+'по 0,4'!D186</f>
        <v>0</v>
      </c>
      <c r="E188" s="31">
        <f>'по 6-10'!E188+'по 0,4'!E186</f>
        <v>0</v>
      </c>
      <c r="F188" s="31">
        <f>'по 6-10'!F188+'по 0,4'!F186</f>
        <v>0</v>
      </c>
      <c r="G188" s="31">
        <f>'по 6-10'!G188+'по 0,4'!G186</f>
        <v>0</v>
      </c>
      <c r="H188" s="31">
        <f>'по 6-10'!H188+'по 0,4'!H186</f>
        <v>0</v>
      </c>
      <c r="I188" s="31">
        <f>'по 6-10'!I188+'по 0,4'!I186</f>
        <v>0</v>
      </c>
      <c r="J188" s="31">
        <f>'по 6-10'!J188+'по 0,4'!J185</f>
        <v>0</v>
      </c>
      <c r="K188" s="31">
        <f>'по 6-10'!K188+'по 0,4'!K185</f>
        <v>0</v>
      </c>
      <c r="L188" s="31">
        <f>'по 6-10'!L188+'по 0,4'!L185</f>
        <v>0</v>
      </c>
      <c r="M188" s="31">
        <f>'по 6-10'!M188+'по 0,4'!M185</f>
        <v>0</v>
      </c>
      <c r="N188" s="31">
        <f>'по 6-10'!N188+'по 0,4'!N185</f>
        <v>0</v>
      </c>
      <c r="O188" s="31">
        <f>'по 6-10'!O188+'по 0,4'!O185</f>
        <v>0</v>
      </c>
      <c r="P188" s="31">
        <f>'по 6-10'!P188+'по 0,4'!P185</f>
        <v>0</v>
      </c>
      <c r="Q188" s="31">
        <f>'по 6-10'!Q188+'по 0,4'!Q185</f>
        <v>0</v>
      </c>
    </row>
    <row r="189" spans="1:17" ht="12.75" customHeight="1" x14ac:dyDescent="0.2">
      <c r="A189" s="18"/>
      <c r="B189" s="46"/>
      <c r="C189" s="46" t="s">
        <v>251</v>
      </c>
      <c r="D189" s="31">
        <f>'по 6-10'!D189+'по 0,4'!D187</f>
        <v>0</v>
      </c>
      <c r="E189" s="31">
        <f>'по 6-10'!E189+'по 0,4'!E187</f>
        <v>0</v>
      </c>
      <c r="F189" s="31">
        <f>'по 6-10'!F189+'по 0,4'!F187</f>
        <v>0</v>
      </c>
      <c r="G189" s="31">
        <f>'по 6-10'!G189+'по 0,4'!G187</f>
        <v>0</v>
      </c>
      <c r="H189" s="31">
        <f>'по 6-10'!H189+'по 0,4'!H187</f>
        <v>0</v>
      </c>
      <c r="I189" s="31">
        <f>'по 6-10'!I189+'по 0,4'!I187</f>
        <v>0</v>
      </c>
      <c r="J189" s="31">
        <f>'по 6-10'!J189+'по 0,4'!J186</f>
        <v>0</v>
      </c>
      <c r="K189" s="31">
        <f>'по 6-10'!K189+'по 0,4'!K186</f>
        <v>0</v>
      </c>
      <c r="L189" s="31">
        <f>'по 6-10'!L189+'по 0,4'!L186</f>
        <v>0</v>
      </c>
      <c r="M189" s="31">
        <f>'по 6-10'!M189+'по 0,4'!M186</f>
        <v>0</v>
      </c>
      <c r="N189" s="31">
        <f>'по 6-10'!N189+'по 0,4'!N186</f>
        <v>0</v>
      </c>
      <c r="O189" s="31">
        <f>'по 6-10'!O189+'по 0,4'!O186</f>
        <v>0</v>
      </c>
      <c r="P189" s="31">
        <f>'по 6-10'!P189+'по 0,4'!P186</f>
        <v>0</v>
      </c>
      <c r="Q189" s="31">
        <f>'по 6-10'!Q189+'по 0,4'!Q186</f>
        <v>0</v>
      </c>
    </row>
    <row r="190" spans="1:17" ht="12.75" customHeight="1" x14ac:dyDescent="0.2">
      <c r="A190" s="18"/>
      <c r="B190" s="20"/>
      <c r="C190" s="46" t="s">
        <v>252</v>
      </c>
      <c r="D190" s="31">
        <f>'по 6-10'!D190+'по 0,4'!D188</f>
        <v>0</v>
      </c>
      <c r="E190" s="31">
        <f>'по 6-10'!E190+'по 0,4'!E188</f>
        <v>0</v>
      </c>
      <c r="F190" s="31">
        <f>'по 6-10'!F190+'по 0,4'!F188</f>
        <v>0</v>
      </c>
      <c r="G190" s="31">
        <f>'по 6-10'!G190+'по 0,4'!G188</f>
        <v>0</v>
      </c>
      <c r="H190" s="31">
        <f>'по 6-10'!H190+'по 0,4'!H188</f>
        <v>0</v>
      </c>
      <c r="I190" s="31">
        <f>'по 6-10'!I190+'по 0,4'!I188</f>
        <v>0</v>
      </c>
      <c r="J190" s="31">
        <f>'по 6-10'!J190+'по 0,4'!J187</f>
        <v>0</v>
      </c>
      <c r="K190" s="31">
        <f>'по 6-10'!K190+'по 0,4'!K187</f>
        <v>0</v>
      </c>
      <c r="L190" s="31">
        <f>'по 6-10'!L190+'по 0,4'!L187</f>
        <v>0</v>
      </c>
      <c r="M190" s="31">
        <f>'по 6-10'!M190+'по 0,4'!M187</f>
        <v>0</v>
      </c>
      <c r="N190" s="31">
        <f>'по 6-10'!N190+'по 0,4'!N187</f>
        <v>0</v>
      </c>
      <c r="O190" s="31">
        <f>'по 6-10'!O190+'по 0,4'!O187</f>
        <v>0</v>
      </c>
      <c r="P190" s="31">
        <f>'по 6-10'!P190+'по 0,4'!P187</f>
        <v>0</v>
      </c>
      <c r="Q190" s="31">
        <f>'по 6-10'!Q190+'по 0,4'!Q187</f>
        <v>0</v>
      </c>
    </row>
    <row r="191" spans="1:17" ht="12.75" customHeight="1" x14ac:dyDescent="0.25">
      <c r="A191" s="18"/>
      <c r="B191" s="55"/>
      <c r="C191" s="46" t="s">
        <v>253</v>
      </c>
      <c r="D191" s="31">
        <f>'по 6-10'!D191+'по 0,4'!D189</f>
        <v>0</v>
      </c>
      <c r="E191" s="31">
        <f>'по 6-10'!E191+'по 0,4'!E189</f>
        <v>0</v>
      </c>
      <c r="F191" s="31">
        <f>'по 6-10'!F191+'по 0,4'!F189</f>
        <v>0</v>
      </c>
      <c r="G191" s="31">
        <f>'по 6-10'!G191+'по 0,4'!G189</f>
        <v>0</v>
      </c>
      <c r="H191" s="31">
        <f>'по 6-10'!H191+'по 0,4'!H189</f>
        <v>0</v>
      </c>
      <c r="I191" s="31">
        <f>'по 6-10'!I191+'по 0,4'!I189</f>
        <v>0</v>
      </c>
      <c r="J191" s="31">
        <f>'по 6-10'!J191+'по 0,4'!J188</f>
        <v>0</v>
      </c>
      <c r="K191" s="31">
        <f>'по 6-10'!K191+'по 0,4'!K188</f>
        <v>0</v>
      </c>
      <c r="L191" s="31">
        <f>'по 6-10'!L191+'по 0,4'!L188</f>
        <v>0</v>
      </c>
      <c r="M191" s="31">
        <f>'по 6-10'!M191+'по 0,4'!M188</f>
        <v>0</v>
      </c>
      <c r="N191" s="31">
        <f>'по 6-10'!N191+'по 0,4'!N188</f>
        <v>0</v>
      </c>
      <c r="O191" s="31">
        <f>'по 6-10'!O191+'по 0,4'!O188</f>
        <v>0</v>
      </c>
      <c r="P191" s="31">
        <f>'по 6-10'!P191+'по 0,4'!P188</f>
        <v>0</v>
      </c>
      <c r="Q191" s="31">
        <f>'по 6-10'!Q191+'по 0,4'!Q188</f>
        <v>0</v>
      </c>
    </row>
    <row r="192" spans="1:17" ht="12.75" customHeight="1" x14ac:dyDescent="0.2">
      <c r="A192" s="18"/>
      <c r="B192" s="46"/>
      <c r="C192" s="46" t="s">
        <v>254</v>
      </c>
      <c r="D192" s="31">
        <f>'по 6-10'!D192+'по 0,4'!D190</f>
        <v>0</v>
      </c>
      <c r="E192" s="31">
        <f>'по 6-10'!E192+'по 0,4'!E190</f>
        <v>0</v>
      </c>
      <c r="F192" s="31">
        <f>'по 6-10'!F192+'по 0,4'!F190</f>
        <v>0</v>
      </c>
      <c r="G192" s="31">
        <f>'по 6-10'!G192+'по 0,4'!G190</f>
        <v>0</v>
      </c>
      <c r="H192" s="31">
        <f>'по 6-10'!H192+'по 0,4'!H190</f>
        <v>0</v>
      </c>
      <c r="I192" s="31">
        <f>'по 6-10'!I192+'по 0,4'!I190</f>
        <v>0</v>
      </c>
      <c r="J192" s="31">
        <f>'по 6-10'!J192+'по 0,4'!J189</f>
        <v>0</v>
      </c>
      <c r="K192" s="31">
        <f>'по 6-10'!K192+'по 0,4'!K189</f>
        <v>0</v>
      </c>
      <c r="L192" s="31">
        <f>'по 6-10'!L192+'по 0,4'!L189</f>
        <v>0</v>
      </c>
      <c r="M192" s="31">
        <f>'по 6-10'!M192+'по 0,4'!M189</f>
        <v>0</v>
      </c>
      <c r="N192" s="31">
        <f>'по 6-10'!N192+'по 0,4'!N189</f>
        <v>0</v>
      </c>
      <c r="O192" s="31">
        <f>'по 6-10'!O192+'по 0,4'!O189</f>
        <v>0</v>
      </c>
      <c r="P192" s="31">
        <f>'по 6-10'!P192+'по 0,4'!P189</f>
        <v>0</v>
      </c>
      <c r="Q192" s="31">
        <f>'по 6-10'!Q192+'по 0,4'!Q189</f>
        <v>0</v>
      </c>
    </row>
    <row r="193" spans="1:17" ht="12.75" customHeight="1" x14ac:dyDescent="0.2">
      <c r="A193" s="18"/>
      <c r="B193" s="46"/>
      <c r="C193" s="20" t="s">
        <v>30</v>
      </c>
      <c r="D193" s="64">
        <f>SUM(D185:D192)</f>
        <v>6</v>
      </c>
      <c r="E193" s="64">
        <f>SUM(E185:E192)</f>
        <v>252</v>
      </c>
      <c r="F193" s="64">
        <f>SUM(F185:F192)</f>
        <v>3</v>
      </c>
      <c r="G193" s="64">
        <f>SUM(G185:G192)</f>
        <v>23</v>
      </c>
      <c r="H193" s="64">
        <f t="shared" ref="H193:K193" si="5">SUM(H185:H192)</f>
        <v>0</v>
      </c>
      <c r="I193" s="64">
        <f t="shared" si="5"/>
        <v>0</v>
      </c>
      <c r="J193" s="64">
        <f t="shared" si="5"/>
        <v>1</v>
      </c>
      <c r="K193" s="64">
        <f t="shared" si="5"/>
        <v>8</v>
      </c>
      <c r="L193" s="31">
        <f>'по 6-10'!L193+'по 0,4'!L190</f>
        <v>0</v>
      </c>
      <c r="M193" s="31">
        <f>'по 6-10'!M193+'по 0,4'!M190</f>
        <v>0</v>
      </c>
      <c r="N193" s="31">
        <f>'по 6-10'!N193+'по 0,4'!N190</f>
        <v>0</v>
      </c>
      <c r="O193" s="31">
        <f>'по 6-10'!O193+'по 0,4'!O190</f>
        <v>0</v>
      </c>
      <c r="P193" s="31">
        <f>'по 6-10'!P193+'по 0,4'!P190</f>
        <v>0</v>
      </c>
      <c r="Q193" s="31">
        <f>'по 6-10'!Q193+'по 0,4'!Q190</f>
        <v>0</v>
      </c>
    </row>
    <row r="194" spans="1:17" ht="15" x14ac:dyDescent="0.25">
      <c r="A194" s="18"/>
      <c r="B194" s="46"/>
      <c r="C194" s="55" t="s">
        <v>261</v>
      </c>
      <c r="D194" s="31"/>
      <c r="E194" s="31"/>
      <c r="F194" s="31"/>
      <c r="G194" s="31"/>
      <c r="H194" s="70"/>
      <c r="I194" s="70"/>
      <c r="J194" s="31"/>
      <c r="K194" s="31"/>
      <c r="L194" s="31">
        <f>'по 6-10'!L194+'по 0,4'!L191</f>
        <v>0</v>
      </c>
      <c r="M194" s="31">
        <f>'по 6-10'!M194+'по 0,4'!M191</f>
        <v>0</v>
      </c>
      <c r="N194" s="31">
        <f>'по 6-10'!N194+'по 0,4'!N191</f>
        <v>0</v>
      </c>
      <c r="O194" s="31">
        <f>'по 6-10'!O194+'по 0,4'!O191</f>
        <v>0</v>
      </c>
      <c r="P194" s="31">
        <f>'по 6-10'!P194+'по 0,4'!P191</f>
        <v>0</v>
      </c>
      <c r="Q194" s="31">
        <f>'по 6-10'!Q194+'по 0,4'!Q191</f>
        <v>0</v>
      </c>
    </row>
    <row r="195" spans="1:17" ht="12.75" customHeight="1" x14ac:dyDescent="0.2">
      <c r="A195" s="18"/>
      <c r="B195" s="46"/>
      <c r="C195" s="46" t="s">
        <v>414</v>
      </c>
      <c r="D195" s="31">
        <f>'по 6-10'!D195+'по 0,4'!D193</f>
        <v>16</v>
      </c>
      <c r="E195" s="31">
        <f>'по 6-10'!E195+'по 0,4'!E193</f>
        <v>166</v>
      </c>
      <c r="F195" s="31">
        <f>'по 6-10'!F195+'по 0,4'!F193</f>
        <v>5</v>
      </c>
      <c r="G195" s="31">
        <f>'по 6-10'!G195+'по 0,4'!G193</f>
        <v>61</v>
      </c>
      <c r="H195" s="31">
        <f>'по 6-10'!H195+'по 0,4'!H193</f>
        <v>0</v>
      </c>
      <c r="I195" s="31">
        <f>'по 6-10'!I195+'по 0,4'!I193</f>
        <v>0</v>
      </c>
      <c r="J195" s="31">
        <f>'по 6-10'!J195+'по 0,4'!J192</f>
        <v>0</v>
      </c>
      <c r="K195" s="31">
        <f>'по 6-10'!K195+'по 0,4'!K192</f>
        <v>0</v>
      </c>
      <c r="L195" s="31">
        <f>'по 6-10'!L195+'по 0,4'!L192</f>
        <v>0</v>
      </c>
      <c r="M195" s="31">
        <f>'по 6-10'!M195+'по 0,4'!M192</f>
        <v>0</v>
      </c>
      <c r="N195" s="31">
        <f>'по 6-10'!N195+'по 0,4'!N192</f>
        <v>0</v>
      </c>
      <c r="O195" s="31">
        <f>'по 6-10'!O195+'по 0,4'!O192</f>
        <v>0</v>
      </c>
      <c r="P195" s="31">
        <f>'по 6-10'!P195+'по 0,4'!P192</f>
        <v>0</v>
      </c>
      <c r="Q195" s="31">
        <f>'по 6-10'!Q195+'по 0,4'!Q192</f>
        <v>0</v>
      </c>
    </row>
    <row r="196" spans="1:17" ht="12.75" customHeight="1" x14ac:dyDescent="0.2">
      <c r="A196" s="18"/>
      <c r="B196" s="46"/>
      <c r="C196" s="46" t="s">
        <v>415</v>
      </c>
      <c r="D196" s="31">
        <f>'по 6-10'!D196+'по 0,4'!D194</f>
        <v>11</v>
      </c>
      <c r="E196" s="31">
        <f>'по 6-10'!E196+'по 0,4'!E194</f>
        <v>111</v>
      </c>
      <c r="F196" s="31">
        <f>'по 6-10'!F196+'по 0,4'!F194</f>
        <v>2</v>
      </c>
      <c r="G196" s="31">
        <f>'по 6-10'!G196+'по 0,4'!G194</f>
        <v>22</v>
      </c>
      <c r="H196" s="31">
        <f>'по 6-10'!H196+'по 0,4'!H194</f>
        <v>0</v>
      </c>
      <c r="I196" s="31">
        <f>'по 6-10'!I196+'по 0,4'!I194</f>
        <v>0</v>
      </c>
      <c r="J196" s="31">
        <f>'по 6-10'!J196+'по 0,4'!J193</f>
        <v>0</v>
      </c>
      <c r="K196" s="31">
        <f>'по 6-10'!K196+'по 0,4'!K193</f>
        <v>0</v>
      </c>
      <c r="L196" s="31">
        <f>'по 6-10'!L196+'по 0,4'!L193</f>
        <v>0</v>
      </c>
      <c r="M196" s="31">
        <f>'по 6-10'!M196+'по 0,4'!M193</f>
        <v>0</v>
      </c>
      <c r="N196" s="31">
        <f>'по 6-10'!N196+'по 0,4'!N193</f>
        <v>0</v>
      </c>
      <c r="O196" s="31">
        <f>'по 6-10'!O196+'по 0,4'!O193</f>
        <v>0</v>
      </c>
      <c r="P196" s="31">
        <f>'по 6-10'!P196+'по 0,4'!P193</f>
        <v>0</v>
      </c>
      <c r="Q196" s="31">
        <f>'по 6-10'!Q196+'по 0,4'!Q193</f>
        <v>0</v>
      </c>
    </row>
    <row r="197" spans="1:17" ht="12.75" customHeight="1" x14ac:dyDescent="0.2">
      <c r="A197" s="18"/>
      <c r="B197" s="46"/>
      <c r="C197" s="46" t="s">
        <v>416</v>
      </c>
      <c r="D197" s="31">
        <f>'по 6-10'!D197+'по 0,4'!D195</f>
        <v>0</v>
      </c>
      <c r="E197" s="31">
        <f>'по 6-10'!E197+'по 0,4'!E195</f>
        <v>0</v>
      </c>
      <c r="F197" s="31">
        <f>'по 6-10'!F197+'по 0,4'!F195</f>
        <v>0</v>
      </c>
      <c r="G197" s="31">
        <f>'по 6-10'!G197+'по 0,4'!G195</f>
        <v>0</v>
      </c>
      <c r="H197" s="31">
        <f>'по 6-10'!H197+'по 0,4'!H195</f>
        <v>0</v>
      </c>
      <c r="I197" s="31">
        <f>'по 6-10'!I197+'по 0,4'!I195</f>
        <v>0</v>
      </c>
      <c r="J197" s="31">
        <f>'по 6-10'!J197+'по 0,4'!J194</f>
        <v>0</v>
      </c>
      <c r="K197" s="31">
        <f>'по 6-10'!K197+'по 0,4'!K194</f>
        <v>0</v>
      </c>
      <c r="L197" s="31">
        <f>'по 6-10'!L197+'по 0,4'!L194</f>
        <v>0</v>
      </c>
      <c r="M197" s="31">
        <f>'по 6-10'!M197+'по 0,4'!M194</f>
        <v>0</v>
      </c>
      <c r="N197" s="31">
        <f>'по 6-10'!N197+'по 0,4'!N194</f>
        <v>0</v>
      </c>
      <c r="O197" s="31">
        <f>'по 6-10'!O197+'по 0,4'!O194</f>
        <v>0</v>
      </c>
      <c r="P197" s="31">
        <f>'по 6-10'!P197+'по 0,4'!P194</f>
        <v>0</v>
      </c>
      <c r="Q197" s="31">
        <f>'по 6-10'!Q197+'по 0,4'!Q194</f>
        <v>0</v>
      </c>
    </row>
    <row r="198" spans="1:17" ht="12.75" customHeight="1" x14ac:dyDescent="0.2">
      <c r="A198" s="18"/>
      <c r="B198" s="65"/>
      <c r="C198" s="46" t="s">
        <v>259</v>
      </c>
      <c r="D198" s="31">
        <f>'по 6-10'!D198+'по 0,4'!D196</f>
        <v>0</v>
      </c>
      <c r="E198" s="31">
        <f>'по 6-10'!E198+'по 0,4'!E196</f>
        <v>0</v>
      </c>
      <c r="F198" s="31">
        <f>'по 6-10'!F198+'по 0,4'!F196</f>
        <v>0</v>
      </c>
      <c r="G198" s="31">
        <f>'по 6-10'!G198+'по 0,4'!G196</f>
        <v>0</v>
      </c>
      <c r="H198" s="31">
        <f>'по 6-10'!H198+'по 0,4'!H196</f>
        <v>0</v>
      </c>
      <c r="I198" s="31">
        <f>'по 6-10'!I198+'по 0,4'!I196</f>
        <v>0</v>
      </c>
      <c r="J198" s="31">
        <f>'по 6-10'!J198+'по 0,4'!J195</f>
        <v>0</v>
      </c>
      <c r="K198" s="31">
        <f>'по 6-10'!K198+'по 0,4'!K195</f>
        <v>0</v>
      </c>
      <c r="L198" s="31">
        <f>'по 6-10'!L198+'по 0,4'!L195</f>
        <v>0</v>
      </c>
      <c r="M198" s="31">
        <f>'по 6-10'!M198+'по 0,4'!M195</f>
        <v>0</v>
      </c>
      <c r="N198" s="31">
        <f>'по 6-10'!N198+'по 0,4'!N195</f>
        <v>0</v>
      </c>
      <c r="O198" s="31">
        <f>'по 6-10'!O198+'по 0,4'!O195</f>
        <v>0</v>
      </c>
      <c r="P198" s="31">
        <f>'по 6-10'!P198+'по 0,4'!P195</f>
        <v>0</v>
      </c>
      <c r="Q198" s="31">
        <f>'по 6-10'!Q198+'по 0,4'!Q195</f>
        <v>0</v>
      </c>
    </row>
    <row r="199" spans="1:17" ht="12.75" customHeight="1" x14ac:dyDescent="0.25">
      <c r="A199" s="18"/>
      <c r="B199" s="47"/>
      <c r="C199" s="46" t="s">
        <v>417</v>
      </c>
      <c r="D199" s="31">
        <f>'по 6-10'!D199+'по 0,4'!D197</f>
        <v>15</v>
      </c>
      <c r="E199" s="31">
        <f>'по 6-10'!E199+'по 0,4'!E197</f>
        <v>114</v>
      </c>
      <c r="F199" s="31">
        <f>'по 6-10'!F199+'по 0,4'!F197</f>
        <v>3</v>
      </c>
      <c r="G199" s="31">
        <f>'по 6-10'!G199+'по 0,4'!G197</f>
        <v>25</v>
      </c>
      <c r="H199" s="31">
        <f>'по 6-10'!H199+'по 0,4'!H197</f>
        <v>0</v>
      </c>
      <c r="I199" s="31">
        <f>'по 6-10'!I199+'по 0,4'!I197</f>
        <v>0</v>
      </c>
      <c r="J199" s="31">
        <f>'по 6-10'!J199+'по 0,4'!J196</f>
        <v>0</v>
      </c>
      <c r="K199" s="31">
        <f>'по 6-10'!K199+'по 0,4'!K196</f>
        <v>0</v>
      </c>
      <c r="L199" s="31">
        <f>'по 6-10'!L199+'по 0,4'!L196</f>
        <v>0</v>
      </c>
      <c r="M199" s="31">
        <f>'по 6-10'!M199+'по 0,4'!M196</f>
        <v>0</v>
      </c>
      <c r="N199" s="31">
        <f>'по 6-10'!N199+'по 0,4'!N196</f>
        <v>0</v>
      </c>
      <c r="O199" s="31">
        <f>'по 6-10'!O199+'по 0,4'!O196</f>
        <v>0</v>
      </c>
      <c r="P199" s="31">
        <f>'по 6-10'!P199+'по 0,4'!P196</f>
        <v>0</v>
      </c>
      <c r="Q199" s="31">
        <f>'по 6-10'!Q199+'по 0,4'!Q196</f>
        <v>0</v>
      </c>
    </row>
    <row r="200" spans="1:17" ht="12.75" customHeight="1" x14ac:dyDescent="0.2">
      <c r="A200" s="18"/>
      <c r="B200" s="46"/>
      <c r="C200" t="s">
        <v>260</v>
      </c>
      <c r="D200" s="31">
        <f>'по 6-10'!D200+'по 0,4'!D198</f>
        <v>3</v>
      </c>
      <c r="E200" s="31">
        <f>'по 6-10'!E200+'по 0,4'!E198</f>
        <v>38</v>
      </c>
      <c r="F200" s="31">
        <f>'по 6-10'!F200+'по 0,4'!F198</f>
        <v>2</v>
      </c>
      <c r="G200" s="31">
        <f>'по 6-10'!G200+'по 0,4'!G198</f>
        <v>24</v>
      </c>
      <c r="H200" s="31">
        <f>'по 6-10'!H200+'по 0,4'!H198</f>
        <v>0</v>
      </c>
      <c r="I200" s="31">
        <f>'по 6-10'!I200+'по 0,4'!I198</f>
        <v>0</v>
      </c>
      <c r="J200" s="31">
        <f>'по 6-10'!J200+'по 0,4'!J197</f>
        <v>0</v>
      </c>
      <c r="K200" s="31">
        <f>'по 6-10'!K200+'по 0,4'!K197</f>
        <v>0</v>
      </c>
      <c r="L200" s="31">
        <f>'по 6-10'!L200+'по 0,4'!L197</f>
        <v>0</v>
      </c>
      <c r="M200" s="31">
        <f>'по 6-10'!M200+'по 0,4'!M197</f>
        <v>0</v>
      </c>
      <c r="N200" s="31">
        <f>'по 6-10'!N200+'по 0,4'!N197</f>
        <v>0</v>
      </c>
      <c r="O200" s="31">
        <f>'по 6-10'!O200+'по 0,4'!O197</f>
        <v>0</v>
      </c>
      <c r="P200" s="31">
        <f>'по 6-10'!P200+'по 0,4'!P197</f>
        <v>0</v>
      </c>
      <c r="Q200" s="31">
        <f>'по 6-10'!Q200+'по 0,4'!Q197</f>
        <v>0</v>
      </c>
    </row>
    <row r="201" spans="1:17" ht="12.75" customHeight="1" x14ac:dyDescent="0.2">
      <c r="A201" s="18"/>
      <c r="B201" s="118"/>
      <c r="C201" s="65" t="s">
        <v>30</v>
      </c>
      <c r="D201" s="64">
        <f>SUM(D195:D200)</f>
        <v>45</v>
      </c>
      <c r="E201" s="64">
        <f t="shared" ref="E201:K201" si="6">SUM(E195:E200)</f>
        <v>429</v>
      </c>
      <c r="F201" s="64">
        <f t="shared" si="6"/>
        <v>12</v>
      </c>
      <c r="G201" s="64">
        <f t="shared" si="6"/>
        <v>132</v>
      </c>
      <c r="H201" s="64">
        <f t="shared" si="6"/>
        <v>0</v>
      </c>
      <c r="I201" s="64">
        <f t="shared" si="6"/>
        <v>0</v>
      </c>
      <c r="J201" s="64">
        <f t="shared" si="6"/>
        <v>0</v>
      </c>
      <c r="K201" s="64">
        <f t="shared" si="6"/>
        <v>0</v>
      </c>
      <c r="L201" s="31">
        <f>'по 6-10'!L201+'по 0,4'!L198</f>
        <v>0</v>
      </c>
      <c r="M201" s="31">
        <f>'по 6-10'!M201+'по 0,4'!M198</f>
        <v>0</v>
      </c>
      <c r="N201" s="31">
        <f>'по 6-10'!N201+'по 0,4'!N198</f>
        <v>0</v>
      </c>
      <c r="O201" s="31">
        <f>'по 6-10'!O201+'по 0,4'!O198</f>
        <v>0</v>
      </c>
      <c r="P201" s="31">
        <f>'по 6-10'!P201+'по 0,4'!P198</f>
        <v>0</v>
      </c>
      <c r="Q201" s="31">
        <f>'по 6-10'!Q201+'по 0,4'!Q198</f>
        <v>0</v>
      </c>
    </row>
    <row r="202" spans="1:17" ht="15" x14ac:dyDescent="0.25">
      <c r="A202" s="18"/>
      <c r="B202" s="46"/>
      <c r="C202" s="47" t="s">
        <v>299</v>
      </c>
      <c r="D202" s="31"/>
      <c r="E202" s="31"/>
      <c r="F202" s="31"/>
      <c r="G202" s="31"/>
      <c r="H202" s="70"/>
      <c r="I202" s="70"/>
      <c r="J202" s="31"/>
      <c r="K202" s="31"/>
      <c r="L202" s="31">
        <f>'по 6-10'!L202+'по 0,4'!L199</f>
        <v>0</v>
      </c>
      <c r="M202" s="31">
        <f>'по 6-10'!M202+'по 0,4'!M199</f>
        <v>0</v>
      </c>
      <c r="N202" s="31">
        <f>'по 6-10'!N202+'по 0,4'!N199</f>
        <v>0</v>
      </c>
      <c r="O202" s="31">
        <f>'по 6-10'!O202+'по 0,4'!O199</f>
        <v>0</v>
      </c>
      <c r="P202" s="31">
        <f>'по 6-10'!P202+'по 0,4'!P199</f>
        <v>0</v>
      </c>
      <c r="Q202" s="31">
        <f>'по 6-10'!Q202+'по 0,4'!Q199</f>
        <v>0</v>
      </c>
    </row>
    <row r="203" spans="1:17" ht="12.75" customHeight="1" x14ac:dyDescent="0.2">
      <c r="A203" s="18"/>
      <c r="B203" s="46"/>
      <c r="C203" s="46" t="s">
        <v>418</v>
      </c>
      <c r="D203" s="31">
        <f>'по 6-10'!D203+'по 0,4'!D201</f>
        <v>8</v>
      </c>
      <c r="E203" s="31">
        <f>'по 6-10'!E203+'по 0,4'!E201</f>
        <v>65</v>
      </c>
      <c r="F203" s="31">
        <f>'по 6-10'!F203+'по 0,4'!F201</f>
        <v>1</v>
      </c>
      <c r="G203" s="31">
        <f>'по 6-10'!G203+'по 0,4'!G201</f>
        <v>15</v>
      </c>
      <c r="H203" s="31">
        <f>'по 6-10'!H203+'по 0,4'!H201</f>
        <v>0</v>
      </c>
      <c r="I203" s="31">
        <f>'по 6-10'!I203+'по 0,4'!I201</f>
        <v>0</v>
      </c>
      <c r="J203" s="31">
        <f>'по 6-10'!J203+'по 0,4'!J200</f>
        <v>0</v>
      </c>
      <c r="K203" s="31">
        <f>'по 6-10'!K203+'по 0,4'!K200</f>
        <v>0</v>
      </c>
      <c r="L203" s="31">
        <f>'по 6-10'!L203+'по 0,4'!L200</f>
        <v>0</v>
      </c>
      <c r="M203" s="31">
        <f>'по 6-10'!M203+'по 0,4'!M200</f>
        <v>0</v>
      </c>
      <c r="N203" s="31">
        <f>'по 6-10'!N203+'по 0,4'!N200</f>
        <v>0</v>
      </c>
      <c r="O203" s="31">
        <f>'по 6-10'!O203+'по 0,4'!O200</f>
        <v>0</v>
      </c>
      <c r="P203" s="31">
        <f>'по 6-10'!P203+'по 0,4'!P200</f>
        <v>0</v>
      </c>
      <c r="Q203" s="31">
        <f>'по 6-10'!Q203+'по 0,4'!Q200</f>
        <v>0</v>
      </c>
    </row>
    <row r="204" spans="1:17" ht="12.75" customHeight="1" x14ac:dyDescent="0.2">
      <c r="A204" s="18"/>
      <c r="B204" s="46"/>
      <c r="C204" s="118" t="s">
        <v>419</v>
      </c>
      <c r="D204" s="31">
        <f>'по 6-10'!D204+'по 0,4'!D202</f>
        <v>3</v>
      </c>
      <c r="E204" s="31">
        <f>'по 6-10'!E204+'по 0,4'!E202</f>
        <v>39</v>
      </c>
      <c r="F204" s="31">
        <f>'по 6-10'!F204+'по 0,4'!F202</f>
        <v>2</v>
      </c>
      <c r="G204" s="31">
        <f>'по 6-10'!G204+'по 0,4'!G202</f>
        <v>24</v>
      </c>
      <c r="H204" s="31">
        <f>'по 6-10'!H204+'по 0,4'!H202</f>
        <v>0</v>
      </c>
      <c r="I204" s="31">
        <f>'по 6-10'!I204+'по 0,4'!I202</f>
        <v>0</v>
      </c>
      <c r="J204" s="31">
        <f>'по 6-10'!J204+'по 0,4'!J201</f>
        <v>1</v>
      </c>
      <c r="K204" s="31">
        <f>'по 6-10'!K204+'по 0,4'!K201</f>
        <v>12</v>
      </c>
      <c r="L204" s="31">
        <f>'по 6-10'!L204+'по 0,4'!L201</f>
        <v>0</v>
      </c>
      <c r="M204" s="31">
        <f>'по 6-10'!M204+'по 0,4'!M201</f>
        <v>0</v>
      </c>
      <c r="N204" s="31">
        <f>'по 6-10'!N204+'по 0,4'!N201</f>
        <v>0</v>
      </c>
      <c r="O204" s="31">
        <f>'по 6-10'!O204+'по 0,4'!O201</f>
        <v>0</v>
      </c>
      <c r="P204" s="31">
        <f>'по 6-10'!P204+'по 0,4'!P201</f>
        <v>0</v>
      </c>
      <c r="Q204" s="31">
        <f>'по 6-10'!Q204+'по 0,4'!Q201</f>
        <v>0</v>
      </c>
    </row>
    <row r="205" spans="1:17" ht="12.75" customHeight="1" x14ac:dyDescent="0.2">
      <c r="A205" s="18"/>
      <c r="B205" s="46"/>
      <c r="C205" s="46" t="s">
        <v>264</v>
      </c>
      <c r="D205" s="31">
        <f>'по 6-10'!D205+'по 0,4'!D203</f>
        <v>2</v>
      </c>
      <c r="E205" s="31">
        <f>'по 6-10'!E205+'по 0,4'!E203</f>
        <v>13</v>
      </c>
      <c r="F205" s="31">
        <f>'по 6-10'!F205+'по 0,4'!F203</f>
        <v>1</v>
      </c>
      <c r="G205" s="31">
        <f>'по 6-10'!G205+'по 0,4'!G203</f>
        <v>3</v>
      </c>
      <c r="H205" s="31">
        <f>'по 6-10'!H205+'по 0,4'!H203</f>
        <v>0</v>
      </c>
      <c r="I205" s="31">
        <f>'по 6-10'!I205+'по 0,4'!I203</f>
        <v>0</v>
      </c>
      <c r="J205" s="31">
        <f>'по 6-10'!J205+'по 0,4'!J202</f>
        <v>0</v>
      </c>
      <c r="K205" s="31">
        <f>'по 6-10'!K205+'по 0,4'!K202</f>
        <v>0</v>
      </c>
      <c r="L205" s="31">
        <f>'по 6-10'!L205+'по 0,4'!L202</f>
        <v>0</v>
      </c>
      <c r="M205" s="31">
        <f>'по 6-10'!M205+'по 0,4'!M202</f>
        <v>0</v>
      </c>
      <c r="N205" s="31">
        <f>'по 6-10'!N205+'по 0,4'!N202</f>
        <v>0</v>
      </c>
      <c r="O205" s="31">
        <f>'по 6-10'!O205+'по 0,4'!O202</f>
        <v>0</v>
      </c>
      <c r="P205" s="31">
        <f>'по 6-10'!P205+'по 0,4'!P202</f>
        <v>0</v>
      </c>
      <c r="Q205" s="31">
        <f>'по 6-10'!Q205+'по 0,4'!Q202</f>
        <v>0</v>
      </c>
    </row>
    <row r="206" spans="1:17" ht="12.75" customHeight="1" x14ac:dyDescent="0.2">
      <c r="A206" s="18"/>
      <c r="B206" s="46"/>
      <c r="C206" s="46" t="s">
        <v>420</v>
      </c>
      <c r="D206" s="31">
        <f>'по 6-10'!D206+'по 0,4'!D204</f>
        <v>80</v>
      </c>
      <c r="E206" s="31">
        <f>'по 6-10'!E206+'по 0,4'!E204</f>
        <v>1171.5</v>
      </c>
      <c r="F206" s="31">
        <f>'по 6-10'!F206+'по 0,4'!F204</f>
        <v>13</v>
      </c>
      <c r="G206" s="31">
        <f>'по 6-10'!G206+'по 0,4'!G204</f>
        <v>262</v>
      </c>
      <c r="H206" s="31">
        <f>'по 6-10'!H206+'по 0,4'!H204</f>
        <v>0</v>
      </c>
      <c r="I206" s="31">
        <f>'по 6-10'!I206+'по 0,4'!I204</f>
        <v>0</v>
      </c>
      <c r="J206" s="31">
        <f>'по 6-10'!J206+'по 0,4'!J203</f>
        <v>2</v>
      </c>
      <c r="K206" s="31">
        <f>'по 6-10'!K206+'по 0,4'!K203</f>
        <v>22.5</v>
      </c>
      <c r="L206" s="31">
        <f>'по 6-10'!L206+'по 0,4'!L203</f>
        <v>0</v>
      </c>
      <c r="M206" s="31">
        <f>'по 6-10'!M206+'по 0,4'!M203</f>
        <v>0</v>
      </c>
      <c r="N206" s="31">
        <f>'по 6-10'!N206+'по 0,4'!N203</f>
        <v>0</v>
      </c>
      <c r="O206" s="31">
        <f>'по 6-10'!O206+'по 0,4'!O203</f>
        <v>0</v>
      </c>
      <c r="P206" s="31">
        <f>'по 6-10'!P206+'по 0,4'!P203</f>
        <v>0</v>
      </c>
      <c r="Q206" s="31">
        <f>'по 6-10'!Q206+'по 0,4'!Q203</f>
        <v>0</v>
      </c>
    </row>
    <row r="207" spans="1:17" ht="12.75" customHeight="1" x14ac:dyDescent="0.2">
      <c r="A207" s="18"/>
      <c r="B207" s="46"/>
      <c r="C207" s="46" t="s">
        <v>421</v>
      </c>
      <c r="D207" s="31">
        <f>'по 6-10'!D207+'по 0,4'!D205</f>
        <v>8</v>
      </c>
      <c r="E207" s="31">
        <f>'по 6-10'!E207+'по 0,4'!E205</f>
        <v>105</v>
      </c>
      <c r="F207" s="31">
        <f>'по 6-10'!F207+'по 0,4'!F205</f>
        <v>4</v>
      </c>
      <c r="G207" s="31">
        <f>'по 6-10'!G207+'по 0,4'!G205</f>
        <v>77</v>
      </c>
      <c r="H207" s="31">
        <f>'по 6-10'!H207+'по 0,4'!H205</f>
        <v>0</v>
      </c>
      <c r="I207" s="31">
        <f>'по 6-10'!I207+'по 0,4'!I205</f>
        <v>0</v>
      </c>
      <c r="J207" s="31">
        <f>'по 6-10'!J207+'по 0,4'!J204</f>
        <v>0</v>
      </c>
      <c r="K207" s="31">
        <f>'по 6-10'!K207+'по 0,4'!K204</f>
        <v>0</v>
      </c>
      <c r="L207" s="31">
        <f>'по 6-10'!L207+'по 0,4'!L204</f>
        <v>0</v>
      </c>
      <c r="M207" s="31">
        <f>'по 6-10'!M207+'по 0,4'!M204</f>
        <v>0</v>
      </c>
      <c r="N207" s="31">
        <f>'по 6-10'!N207+'по 0,4'!N204</f>
        <v>0</v>
      </c>
      <c r="O207" s="31">
        <f>'по 6-10'!O207+'по 0,4'!O204</f>
        <v>0</v>
      </c>
      <c r="P207" s="31">
        <f>'по 6-10'!P207+'по 0,4'!P204</f>
        <v>0</v>
      </c>
      <c r="Q207" s="31">
        <f>'по 6-10'!Q207+'по 0,4'!Q204</f>
        <v>0</v>
      </c>
    </row>
    <row r="208" spans="1:17" ht="12.75" customHeight="1" x14ac:dyDescent="0.2">
      <c r="A208" s="18"/>
      <c r="B208" s="46"/>
      <c r="C208" s="46" t="s">
        <v>267</v>
      </c>
      <c r="D208" s="31">
        <f>'по 6-10'!D208+'по 0,4'!D206</f>
        <v>12</v>
      </c>
      <c r="E208" s="31">
        <f>'по 6-10'!E208+'по 0,4'!E206</f>
        <v>58</v>
      </c>
      <c r="F208" s="31">
        <f>'по 6-10'!F208+'по 0,4'!F206</f>
        <v>0</v>
      </c>
      <c r="G208" s="31">
        <f>'по 6-10'!G208+'по 0,4'!G206</f>
        <v>0</v>
      </c>
      <c r="H208" s="31">
        <f>'по 6-10'!H208+'по 0,4'!H206</f>
        <v>0</v>
      </c>
      <c r="I208" s="31">
        <f>'по 6-10'!I208+'по 0,4'!I206</f>
        <v>0</v>
      </c>
      <c r="J208" s="31">
        <f>'по 6-10'!J208+'по 0,4'!J205</f>
        <v>0</v>
      </c>
      <c r="K208" s="31">
        <f>'по 6-10'!K208+'по 0,4'!K205</f>
        <v>0</v>
      </c>
      <c r="L208" s="31">
        <f>'по 6-10'!L208+'по 0,4'!L205</f>
        <v>0</v>
      </c>
      <c r="M208" s="31">
        <f>'по 6-10'!M208+'по 0,4'!M205</f>
        <v>0</v>
      </c>
      <c r="N208" s="31">
        <f>'по 6-10'!N208+'по 0,4'!N205</f>
        <v>0</v>
      </c>
      <c r="O208" s="31">
        <f>'по 6-10'!O208+'по 0,4'!O205</f>
        <v>0</v>
      </c>
      <c r="P208" s="31">
        <f>'по 6-10'!P208+'по 0,4'!P205</f>
        <v>0</v>
      </c>
      <c r="Q208" s="31">
        <f>'по 6-10'!Q208+'по 0,4'!Q205</f>
        <v>0</v>
      </c>
    </row>
    <row r="209" spans="1:17" ht="12.75" customHeight="1" x14ac:dyDescent="0.2">
      <c r="A209" s="18"/>
      <c r="B209" s="46"/>
      <c r="C209" s="46" t="s">
        <v>422</v>
      </c>
      <c r="D209" s="31">
        <f>'по 6-10'!D209+'по 0,4'!D207</f>
        <v>8</v>
      </c>
      <c r="E209" s="31">
        <f>'по 6-10'!E209+'по 0,4'!E207</f>
        <v>490</v>
      </c>
      <c r="F209" s="31">
        <f>'по 6-10'!F209+'по 0,4'!F207</f>
        <v>3</v>
      </c>
      <c r="G209" s="31">
        <f>'по 6-10'!G209+'по 0,4'!G207</f>
        <v>30</v>
      </c>
      <c r="H209" s="31">
        <f>'по 6-10'!H209+'по 0,4'!H207</f>
        <v>0</v>
      </c>
      <c r="I209" s="31">
        <f>'по 6-10'!I209+'по 0,4'!I207</f>
        <v>0</v>
      </c>
      <c r="J209" s="31">
        <f>'по 6-10'!J209+'по 0,4'!J206</f>
        <v>0</v>
      </c>
      <c r="K209" s="31">
        <f>'по 6-10'!K209+'по 0,4'!K206</f>
        <v>0</v>
      </c>
      <c r="L209" s="31">
        <f>'по 6-10'!L209+'по 0,4'!L206</f>
        <v>0</v>
      </c>
      <c r="M209" s="31">
        <f>'по 6-10'!M209+'по 0,4'!M206</f>
        <v>0</v>
      </c>
      <c r="N209" s="31">
        <f>'по 6-10'!N209+'по 0,4'!N206</f>
        <v>0</v>
      </c>
      <c r="O209" s="31">
        <f>'по 6-10'!O209+'по 0,4'!O206</f>
        <v>0</v>
      </c>
      <c r="P209" s="31">
        <f>'по 6-10'!P209+'по 0,4'!P206</f>
        <v>0</v>
      </c>
      <c r="Q209" s="31">
        <f>'по 6-10'!Q209+'по 0,4'!Q206</f>
        <v>0</v>
      </c>
    </row>
    <row r="210" spans="1:17" ht="12.75" customHeight="1" x14ac:dyDescent="0.2">
      <c r="A210" s="18"/>
      <c r="B210" s="46"/>
      <c r="C210" s="46" t="s">
        <v>423</v>
      </c>
      <c r="D210" s="31">
        <f>'по 6-10'!D210+'по 0,4'!D208</f>
        <v>2</v>
      </c>
      <c r="E210" s="31">
        <f>'по 6-10'!E210+'по 0,4'!E208</f>
        <v>270</v>
      </c>
      <c r="F210" s="31">
        <f>'по 6-10'!F210+'по 0,4'!F208</f>
        <v>1</v>
      </c>
      <c r="G210" s="31">
        <f>'по 6-10'!G210+'по 0,4'!G208</f>
        <v>10</v>
      </c>
      <c r="H210" s="31">
        <f>'по 6-10'!H210+'по 0,4'!H208</f>
        <v>0</v>
      </c>
      <c r="I210" s="31">
        <f>'по 6-10'!I210+'по 0,4'!I208</f>
        <v>0</v>
      </c>
      <c r="J210" s="31">
        <f>'по 6-10'!J210+'по 0,4'!J207</f>
        <v>0</v>
      </c>
      <c r="K210" s="31">
        <f>'по 6-10'!K210+'по 0,4'!K207</f>
        <v>0</v>
      </c>
      <c r="L210" s="31">
        <f>'по 6-10'!L210+'по 0,4'!L207</f>
        <v>0</v>
      </c>
      <c r="M210" s="31">
        <f>'по 6-10'!M210+'по 0,4'!M207</f>
        <v>0</v>
      </c>
      <c r="N210" s="31">
        <f>'по 6-10'!N210+'по 0,4'!N207</f>
        <v>0</v>
      </c>
      <c r="O210" s="31">
        <f>'по 6-10'!O210+'по 0,4'!O207</f>
        <v>0</v>
      </c>
      <c r="P210" s="31">
        <f>'по 6-10'!P210+'по 0,4'!P207</f>
        <v>0</v>
      </c>
      <c r="Q210" s="31">
        <f>'по 6-10'!Q210+'по 0,4'!Q207</f>
        <v>0</v>
      </c>
    </row>
    <row r="211" spans="1:17" ht="12.75" customHeight="1" x14ac:dyDescent="0.2">
      <c r="A211" s="18"/>
      <c r="B211" s="46"/>
      <c r="C211" s="46" t="s">
        <v>270</v>
      </c>
      <c r="D211" s="31">
        <f>'по 6-10'!D211+'по 0,4'!D209</f>
        <v>4</v>
      </c>
      <c r="E211" s="31">
        <f>'по 6-10'!E211+'по 0,4'!E209</f>
        <v>365</v>
      </c>
      <c r="F211" s="31">
        <f>'по 6-10'!F211+'по 0,4'!F209</f>
        <v>2</v>
      </c>
      <c r="G211" s="31">
        <f>'по 6-10'!G211+'по 0,4'!G209</f>
        <v>25</v>
      </c>
      <c r="H211" s="31">
        <f>'по 6-10'!H211+'по 0,4'!H209</f>
        <v>0</v>
      </c>
      <c r="I211" s="31">
        <f>'по 6-10'!I211+'по 0,4'!I209</f>
        <v>0</v>
      </c>
      <c r="J211" s="31">
        <f>'по 6-10'!J211+'по 0,4'!J208</f>
        <v>0</v>
      </c>
      <c r="K211" s="31">
        <f>'по 6-10'!K211+'по 0,4'!K208</f>
        <v>0</v>
      </c>
      <c r="L211" s="31">
        <f>'по 6-10'!L211+'по 0,4'!L208</f>
        <v>0</v>
      </c>
      <c r="M211" s="31">
        <f>'по 6-10'!M211+'по 0,4'!M208</f>
        <v>0</v>
      </c>
      <c r="N211" s="31">
        <f>'по 6-10'!N211+'по 0,4'!N208</f>
        <v>0</v>
      </c>
      <c r="O211" s="31">
        <f>'по 6-10'!O211+'по 0,4'!O208</f>
        <v>0</v>
      </c>
      <c r="P211" s="31">
        <f>'по 6-10'!P211+'по 0,4'!P208</f>
        <v>0</v>
      </c>
      <c r="Q211" s="31">
        <f>'по 6-10'!Q211+'по 0,4'!Q208</f>
        <v>0</v>
      </c>
    </row>
    <row r="212" spans="1:17" ht="12.75" customHeight="1" x14ac:dyDescent="0.2">
      <c r="A212" s="18"/>
      <c r="B212" s="46"/>
      <c r="C212" s="46" t="s">
        <v>271</v>
      </c>
      <c r="D212" s="31">
        <f>'по 6-10'!D212+'по 0,4'!D210</f>
        <v>14</v>
      </c>
      <c r="E212" s="31">
        <f>'по 6-10'!E212+'по 0,4'!E210</f>
        <v>175</v>
      </c>
      <c r="F212" s="31">
        <f>'по 6-10'!F212+'по 0,4'!F210</f>
        <v>6</v>
      </c>
      <c r="G212" s="31">
        <f>'по 6-10'!G212+'по 0,4'!G210</f>
        <v>85</v>
      </c>
      <c r="H212" s="31">
        <f>'по 6-10'!H212+'по 0,4'!H210</f>
        <v>0</v>
      </c>
      <c r="I212" s="31">
        <f>'по 6-10'!I212+'по 0,4'!I210</f>
        <v>0</v>
      </c>
      <c r="J212" s="31">
        <f>'по 6-10'!J212+'по 0,4'!J209</f>
        <v>0</v>
      </c>
      <c r="K212" s="31">
        <f>'по 6-10'!K212+'по 0,4'!K209</f>
        <v>0</v>
      </c>
      <c r="L212" s="31">
        <f>'по 6-10'!L212+'по 0,4'!L209</f>
        <v>0</v>
      </c>
      <c r="M212" s="31">
        <f>'по 6-10'!M212+'по 0,4'!M209</f>
        <v>0</v>
      </c>
      <c r="N212" s="31">
        <f>'по 6-10'!N212+'по 0,4'!N209</f>
        <v>0</v>
      </c>
      <c r="O212" s="31">
        <f>'по 6-10'!O212+'по 0,4'!O209</f>
        <v>0</v>
      </c>
      <c r="P212" s="31">
        <f>'по 6-10'!P212+'по 0,4'!P209</f>
        <v>0</v>
      </c>
      <c r="Q212" s="31">
        <f>'по 6-10'!Q212+'по 0,4'!Q209</f>
        <v>0</v>
      </c>
    </row>
    <row r="213" spans="1:17" ht="12.75" customHeight="1" x14ac:dyDescent="0.2">
      <c r="A213" s="18"/>
      <c r="B213" s="46"/>
      <c r="C213" s="46" t="s">
        <v>272</v>
      </c>
      <c r="D213" s="31">
        <f>'по 6-10'!D213+'по 0,4'!D211</f>
        <v>38</v>
      </c>
      <c r="E213" s="31">
        <f>'по 6-10'!E213+'по 0,4'!E211</f>
        <v>791</v>
      </c>
      <c r="F213" s="31">
        <f>'по 6-10'!F213+'по 0,4'!F211</f>
        <v>19</v>
      </c>
      <c r="G213" s="31">
        <f>'по 6-10'!G213+'по 0,4'!G211</f>
        <v>555</v>
      </c>
      <c r="H213" s="31">
        <f>'по 6-10'!H213+'по 0,4'!H211</f>
        <v>0</v>
      </c>
      <c r="I213" s="31">
        <f>'по 6-10'!I213+'по 0,4'!I211</f>
        <v>0</v>
      </c>
      <c r="J213" s="31">
        <f>'по 6-10'!J213+'по 0,4'!J210</f>
        <v>0</v>
      </c>
      <c r="K213" s="31">
        <f>'по 6-10'!K213+'по 0,4'!K210</f>
        <v>0</v>
      </c>
      <c r="L213" s="31">
        <f>'по 6-10'!L213+'по 0,4'!L210</f>
        <v>0</v>
      </c>
      <c r="M213" s="31">
        <f>'по 6-10'!M213+'по 0,4'!M210</f>
        <v>0</v>
      </c>
      <c r="N213" s="31">
        <f>'по 6-10'!N213+'по 0,4'!N210</f>
        <v>0</v>
      </c>
      <c r="O213" s="31">
        <f>'по 6-10'!O213+'по 0,4'!O210</f>
        <v>0</v>
      </c>
      <c r="P213" s="31">
        <f>'по 6-10'!P213+'по 0,4'!P210</f>
        <v>0</v>
      </c>
      <c r="Q213" s="31">
        <f>'по 6-10'!Q213+'по 0,4'!Q210</f>
        <v>0</v>
      </c>
    </row>
    <row r="214" spans="1:17" ht="12.75" customHeight="1" x14ac:dyDescent="0.2">
      <c r="A214" s="18"/>
      <c r="B214" s="46"/>
      <c r="C214" s="46" t="s">
        <v>273</v>
      </c>
      <c r="D214" s="31">
        <f>'по 6-10'!D214+'по 0,4'!D212</f>
        <v>3</v>
      </c>
      <c r="E214" s="31">
        <f>'по 6-10'!E214+'по 0,4'!E212</f>
        <v>26</v>
      </c>
      <c r="F214" s="31">
        <f>'по 6-10'!F214+'по 0,4'!F212</f>
        <v>3</v>
      </c>
      <c r="G214" s="31">
        <f>'по 6-10'!G214+'по 0,4'!G212</f>
        <v>26</v>
      </c>
      <c r="H214" s="31">
        <f>'по 6-10'!H214+'по 0,4'!H212</f>
        <v>0</v>
      </c>
      <c r="I214" s="31">
        <f>'по 6-10'!I214+'по 0,4'!I212</f>
        <v>0</v>
      </c>
      <c r="J214" s="31">
        <f>'по 6-10'!J214+'по 0,4'!J211</f>
        <v>0</v>
      </c>
      <c r="K214" s="31">
        <f>'по 6-10'!K214+'по 0,4'!K211</f>
        <v>0</v>
      </c>
      <c r="L214" s="31">
        <f>'по 6-10'!L214+'по 0,4'!L211</f>
        <v>0</v>
      </c>
      <c r="M214" s="31">
        <f>'по 6-10'!M214+'по 0,4'!M211</f>
        <v>0</v>
      </c>
      <c r="N214" s="31">
        <f>'по 6-10'!N214+'по 0,4'!N211</f>
        <v>0</v>
      </c>
      <c r="O214" s="31">
        <f>'по 6-10'!O214+'по 0,4'!O211</f>
        <v>0</v>
      </c>
      <c r="P214" s="31">
        <f>'по 6-10'!P214+'по 0,4'!P211</f>
        <v>0</v>
      </c>
      <c r="Q214" s="31">
        <f>'по 6-10'!Q214+'по 0,4'!Q211</f>
        <v>0</v>
      </c>
    </row>
    <row r="215" spans="1:17" ht="12.75" customHeight="1" x14ac:dyDescent="0.2">
      <c r="A215" s="18"/>
      <c r="B215" s="46"/>
      <c r="C215" s="46" t="s">
        <v>274</v>
      </c>
      <c r="D215" s="31">
        <f>'по 6-10'!D215+'по 0,4'!D213</f>
        <v>6</v>
      </c>
      <c r="E215" s="31">
        <f>'по 6-10'!E215+'по 0,4'!E213</f>
        <v>35</v>
      </c>
      <c r="F215" s="31">
        <f>'по 6-10'!F215+'по 0,4'!F213</f>
        <v>0</v>
      </c>
      <c r="G215" s="31">
        <f>'по 6-10'!G215+'по 0,4'!G213</f>
        <v>0</v>
      </c>
      <c r="H215" s="31">
        <f>'по 6-10'!H215+'по 0,4'!H213</f>
        <v>0</v>
      </c>
      <c r="I215" s="31">
        <f>'по 6-10'!I215+'по 0,4'!I213</f>
        <v>0</v>
      </c>
      <c r="J215" s="31">
        <f>'по 6-10'!J215+'по 0,4'!J212</f>
        <v>0</v>
      </c>
      <c r="K215" s="31">
        <f>'по 6-10'!K215+'по 0,4'!K212</f>
        <v>0</v>
      </c>
      <c r="L215" s="31">
        <f>'по 6-10'!L215+'по 0,4'!L212</f>
        <v>0</v>
      </c>
      <c r="M215" s="31">
        <f>'по 6-10'!M215+'по 0,4'!M212</f>
        <v>0</v>
      </c>
      <c r="N215" s="31">
        <f>'по 6-10'!N215+'по 0,4'!N212</f>
        <v>0</v>
      </c>
      <c r="O215" s="31">
        <f>'по 6-10'!O215+'по 0,4'!O212</f>
        <v>0</v>
      </c>
      <c r="P215" s="31">
        <f>'по 6-10'!P215+'по 0,4'!P212</f>
        <v>0</v>
      </c>
      <c r="Q215" s="31">
        <f>'по 6-10'!Q215+'по 0,4'!Q212</f>
        <v>0</v>
      </c>
    </row>
    <row r="216" spans="1:17" ht="12.75" customHeight="1" x14ac:dyDescent="0.2">
      <c r="A216" s="18"/>
      <c r="B216" s="46"/>
      <c r="C216" s="46" t="s">
        <v>275</v>
      </c>
      <c r="D216" s="31">
        <f>'по 6-10'!D216+'по 0,4'!D214</f>
        <v>0</v>
      </c>
      <c r="E216" s="31">
        <f>'по 6-10'!E216+'по 0,4'!E214</f>
        <v>0</v>
      </c>
      <c r="F216" s="31">
        <f>'по 6-10'!F216+'по 0,4'!F214</f>
        <v>0</v>
      </c>
      <c r="G216" s="31">
        <f>'по 6-10'!G216+'по 0,4'!G214</f>
        <v>0</v>
      </c>
      <c r="H216" s="31">
        <f>'по 6-10'!H216+'по 0,4'!H214</f>
        <v>0</v>
      </c>
      <c r="I216" s="31">
        <f>'по 6-10'!I216+'по 0,4'!I214</f>
        <v>0</v>
      </c>
      <c r="J216" s="31">
        <f>'по 6-10'!J216+'по 0,4'!J213</f>
        <v>0</v>
      </c>
      <c r="K216" s="31">
        <f>'по 6-10'!K216+'по 0,4'!K213</f>
        <v>0</v>
      </c>
      <c r="L216" s="31">
        <f>'по 6-10'!L216+'по 0,4'!L213</f>
        <v>0</v>
      </c>
      <c r="M216" s="31">
        <f>'по 6-10'!M216+'по 0,4'!M213</f>
        <v>0</v>
      </c>
      <c r="N216" s="31">
        <f>'по 6-10'!N216+'по 0,4'!N213</f>
        <v>0</v>
      </c>
      <c r="O216" s="31">
        <f>'по 6-10'!O216+'по 0,4'!O213</f>
        <v>0</v>
      </c>
      <c r="P216" s="31">
        <f>'по 6-10'!P216+'по 0,4'!P213</f>
        <v>0</v>
      </c>
      <c r="Q216" s="31">
        <f>'по 6-10'!Q216+'по 0,4'!Q213</f>
        <v>0</v>
      </c>
    </row>
    <row r="217" spans="1:17" ht="12.75" customHeight="1" x14ac:dyDescent="0.2">
      <c r="A217" s="18"/>
      <c r="B217" s="46"/>
      <c r="C217" s="46" t="s">
        <v>276</v>
      </c>
      <c r="D217" s="31">
        <f>'по 6-10'!D217+'по 0,4'!D215</f>
        <v>3</v>
      </c>
      <c r="E217" s="31">
        <f>'по 6-10'!E217+'по 0,4'!E215</f>
        <v>221</v>
      </c>
      <c r="F217" s="31">
        <f>'по 6-10'!F217+'по 0,4'!F215</f>
        <v>1</v>
      </c>
      <c r="G217" s="31">
        <f>'по 6-10'!G217+'по 0,4'!G215</f>
        <v>30</v>
      </c>
      <c r="H217" s="31">
        <f>'по 6-10'!H217+'по 0,4'!H215</f>
        <v>0</v>
      </c>
      <c r="I217" s="31">
        <f>'по 6-10'!I217+'по 0,4'!I215</f>
        <v>0</v>
      </c>
      <c r="J217" s="31">
        <f>'по 6-10'!J217+'по 0,4'!J214</f>
        <v>0</v>
      </c>
      <c r="K217" s="31">
        <f>'по 6-10'!K217+'по 0,4'!K214</f>
        <v>0</v>
      </c>
      <c r="L217" s="31">
        <f>'по 6-10'!L217+'по 0,4'!L214</f>
        <v>0</v>
      </c>
      <c r="M217" s="31">
        <f>'по 6-10'!M217+'по 0,4'!M214</f>
        <v>0</v>
      </c>
      <c r="N217" s="31">
        <f>'по 6-10'!N217+'по 0,4'!N214</f>
        <v>0</v>
      </c>
      <c r="O217" s="31">
        <f>'по 6-10'!O217+'по 0,4'!O214</f>
        <v>0</v>
      </c>
      <c r="P217" s="31">
        <f>'по 6-10'!P217+'по 0,4'!P214</f>
        <v>0</v>
      </c>
      <c r="Q217" s="31">
        <f>'по 6-10'!Q217+'по 0,4'!Q214</f>
        <v>0</v>
      </c>
    </row>
    <row r="218" spans="1:17" ht="12.75" customHeight="1" x14ac:dyDescent="0.2">
      <c r="A218" s="18"/>
      <c r="B218" s="46"/>
      <c r="C218" s="46" t="s">
        <v>277</v>
      </c>
      <c r="D218" s="31">
        <f>'по 6-10'!D218+'по 0,4'!D216</f>
        <v>2</v>
      </c>
      <c r="E218" s="31">
        <f>'по 6-10'!E218+'по 0,4'!E216</f>
        <v>115</v>
      </c>
      <c r="F218" s="31">
        <f>'по 6-10'!F218+'по 0,4'!F216</f>
        <v>2</v>
      </c>
      <c r="G218" s="31">
        <f>'по 6-10'!G218+'по 0,4'!G216</f>
        <v>115</v>
      </c>
      <c r="H218" s="31">
        <f>'по 6-10'!H218+'по 0,4'!H216</f>
        <v>0</v>
      </c>
      <c r="I218" s="31">
        <f>'по 6-10'!I218+'по 0,4'!I216</f>
        <v>0</v>
      </c>
      <c r="J218" s="31">
        <f>'по 6-10'!J218+'по 0,4'!J215</f>
        <v>1</v>
      </c>
      <c r="K218" s="31">
        <f>'по 6-10'!K218+'по 0,4'!K215</f>
        <v>100</v>
      </c>
      <c r="L218" s="31">
        <f>'по 6-10'!L218+'по 0,4'!L215</f>
        <v>0</v>
      </c>
      <c r="M218" s="31">
        <f>'по 6-10'!M218+'по 0,4'!M215</f>
        <v>0</v>
      </c>
      <c r="N218" s="31">
        <f>'по 6-10'!N218+'по 0,4'!N215</f>
        <v>0</v>
      </c>
      <c r="O218" s="31">
        <f>'по 6-10'!O218+'по 0,4'!O215</f>
        <v>0</v>
      </c>
      <c r="P218" s="31">
        <f>'по 6-10'!P218+'по 0,4'!P215</f>
        <v>0</v>
      </c>
      <c r="Q218" s="31">
        <f>'по 6-10'!Q218+'по 0,4'!Q215</f>
        <v>0</v>
      </c>
    </row>
    <row r="219" spans="1:17" ht="12.75" customHeight="1" x14ac:dyDescent="0.2">
      <c r="A219" s="18"/>
      <c r="B219" s="46"/>
      <c r="C219" s="46" t="s">
        <v>278</v>
      </c>
      <c r="D219" s="31">
        <f>'по 6-10'!D219+'по 0,4'!D217</f>
        <v>8</v>
      </c>
      <c r="E219" s="31">
        <f>'по 6-10'!E219+'по 0,4'!E217</f>
        <v>355</v>
      </c>
      <c r="F219" s="31">
        <f>'по 6-10'!F219+'по 0,4'!F217</f>
        <v>3</v>
      </c>
      <c r="G219" s="31">
        <f>'по 6-10'!G219+'по 0,4'!G217</f>
        <v>28</v>
      </c>
      <c r="H219" s="31">
        <f>'по 6-10'!H219+'по 0,4'!H217</f>
        <v>0</v>
      </c>
      <c r="I219" s="31">
        <f>'по 6-10'!I219+'по 0,4'!I217</f>
        <v>0</v>
      </c>
      <c r="J219" s="31">
        <f>'по 6-10'!J219+'по 0,4'!J216</f>
        <v>0</v>
      </c>
      <c r="K219" s="31">
        <f>'по 6-10'!K219+'по 0,4'!K216</f>
        <v>0</v>
      </c>
      <c r="L219" s="31">
        <f>'по 6-10'!L219+'по 0,4'!L216</f>
        <v>0</v>
      </c>
      <c r="M219" s="31">
        <f>'по 6-10'!M219+'по 0,4'!M216</f>
        <v>0</v>
      </c>
      <c r="N219" s="31">
        <f>'по 6-10'!N219+'по 0,4'!N216</f>
        <v>0</v>
      </c>
      <c r="O219" s="31">
        <f>'по 6-10'!O219+'по 0,4'!O216</f>
        <v>0</v>
      </c>
      <c r="P219" s="31">
        <f>'по 6-10'!P219+'по 0,4'!P216</f>
        <v>0</v>
      </c>
      <c r="Q219" s="31">
        <f>'по 6-10'!Q219+'по 0,4'!Q216</f>
        <v>0</v>
      </c>
    </row>
    <row r="220" spans="1:17" ht="12.75" customHeight="1" x14ac:dyDescent="0.2">
      <c r="A220" s="18"/>
      <c r="B220" s="46"/>
      <c r="C220" s="46" t="s">
        <v>279</v>
      </c>
      <c r="D220" s="31">
        <f>'по 6-10'!D220+'по 0,4'!D218</f>
        <v>4</v>
      </c>
      <c r="E220" s="31">
        <f>'по 6-10'!E220+'по 0,4'!E218</f>
        <v>95</v>
      </c>
      <c r="F220" s="31">
        <f>'по 6-10'!F220+'по 0,4'!F218</f>
        <v>1</v>
      </c>
      <c r="G220" s="31">
        <f>'по 6-10'!G220+'по 0,4'!G218</f>
        <v>10</v>
      </c>
      <c r="H220" s="31">
        <f>'по 6-10'!H220+'по 0,4'!H218</f>
        <v>0</v>
      </c>
      <c r="I220" s="31">
        <f>'по 6-10'!I220+'по 0,4'!I218</f>
        <v>0</v>
      </c>
      <c r="J220" s="31">
        <f>'по 6-10'!J220+'по 0,4'!J217</f>
        <v>0</v>
      </c>
      <c r="K220" s="31">
        <f>'по 6-10'!K220+'по 0,4'!K217</f>
        <v>0</v>
      </c>
      <c r="L220" s="31">
        <f>'по 6-10'!L220+'по 0,4'!L217</f>
        <v>0</v>
      </c>
      <c r="M220" s="31">
        <f>'по 6-10'!M220+'по 0,4'!M217</f>
        <v>0</v>
      </c>
      <c r="N220" s="31">
        <f>'по 6-10'!N220+'по 0,4'!N217</f>
        <v>0</v>
      </c>
      <c r="O220" s="31">
        <f>'по 6-10'!O220+'по 0,4'!O217</f>
        <v>0</v>
      </c>
      <c r="P220" s="31">
        <f>'по 6-10'!P220+'по 0,4'!P217</f>
        <v>0</v>
      </c>
      <c r="Q220" s="31">
        <f>'по 6-10'!Q220+'по 0,4'!Q217</f>
        <v>0</v>
      </c>
    </row>
    <row r="221" spans="1:17" ht="12.75" customHeight="1" x14ac:dyDescent="0.2">
      <c r="A221" s="18"/>
      <c r="B221" s="46"/>
      <c r="C221" s="46" t="s">
        <v>280</v>
      </c>
      <c r="D221" s="31">
        <f>'по 6-10'!D221+'по 0,4'!D219</f>
        <v>0</v>
      </c>
      <c r="E221" s="31">
        <f>'по 6-10'!E221+'по 0,4'!E219</f>
        <v>0</v>
      </c>
      <c r="F221" s="31">
        <f>'по 6-10'!F221+'по 0,4'!F219</f>
        <v>0</v>
      </c>
      <c r="G221" s="31">
        <f>'по 6-10'!G221+'по 0,4'!G219</f>
        <v>0</v>
      </c>
      <c r="H221" s="31">
        <f>'по 6-10'!H221+'по 0,4'!H219</f>
        <v>0</v>
      </c>
      <c r="I221" s="31">
        <f>'по 6-10'!I221+'по 0,4'!I219</f>
        <v>0</v>
      </c>
      <c r="J221" s="31">
        <f>'по 6-10'!J221+'по 0,4'!J218</f>
        <v>0</v>
      </c>
      <c r="K221" s="31">
        <f>'по 6-10'!K221+'по 0,4'!K218</f>
        <v>0</v>
      </c>
      <c r="L221" s="31">
        <f>'по 6-10'!L221+'по 0,4'!L218</f>
        <v>0</v>
      </c>
      <c r="M221" s="31">
        <f>'по 6-10'!M221+'по 0,4'!M218</f>
        <v>0</v>
      </c>
      <c r="N221" s="31">
        <f>'по 6-10'!N221+'по 0,4'!N218</f>
        <v>0</v>
      </c>
      <c r="O221" s="31">
        <f>'по 6-10'!O221+'по 0,4'!O218</f>
        <v>0</v>
      </c>
      <c r="P221" s="31">
        <f>'по 6-10'!P221+'по 0,4'!P218</f>
        <v>0</v>
      </c>
      <c r="Q221" s="31">
        <f>'по 6-10'!Q221+'по 0,4'!Q218</f>
        <v>0</v>
      </c>
    </row>
    <row r="222" spans="1:17" ht="12.75" customHeight="1" x14ac:dyDescent="0.2">
      <c r="A222" s="18"/>
      <c r="B222" s="46"/>
      <c r="C222" s="46" t="s">
        <v>281</v>
      </c>
      <c r="D222" s="31">
        <f>'по 6-10'!D222+'по 0,4'!D220</f>
        <v>2</v>
      </c>
      <c r="E222" s="31">
        <f>'по 6-10'!E222+'по 0,4'!E220</f>
        <v>25</v>
      </c>
      <c r="F222" s="31">
        <f>'по 6-10'!F222+'по 0,4'!F220</f>
        <v>1</v>
      </c>
      <c r="G222" s="31">
        <f>'по 6-10'!G222+'по 0,4'!G220</f>
        <v>15</v>
      </c>
      <c r="H222" s="31">
        <f>'по 6-10'!H222+'по 0,4'!H220</f>
        <v>0</v>
      </c>
      <c r="I222" s="31">
        <f>'по 6-10'!I222+'по 0,4'!I220</f>
        <v>0</v>
      </c>
      <c r="J222" s="31">
        <f>'по 6-10'!J222+'по 0,4'!J219</f>
        <v>0</v>
      </c>
      <c r="K222" s="31">
        <f>'по 6-10'!K222+'по 0,4'!K219</f>
        <v>0</v>
      </c>
      <c r="L222" s="31">
        <f>'по 6-10'!L222+'по 0,4'!L219</f>
        <v>0</v>
      </c>
      <c r="M222" s="31">
        <f>'по 6-10'!M222+'по 0,4'!M219</f>
        <v>0</v>
      </c>
      <c r="N222" s="31">
        <f>'по 6-10'!N222+'по 0,4'!N219</f>
        <v>0</v>
      </c>
      <c r="O222" s="31">
        <f>'по 6-10'!O222+'по 0,4'!O219</f>
        <v>0</v>
      </c>
      <c r="P222" s="31">
        <f>'по 6-10'!P222+'по 0,4'!P219</f>
        <v>0</v>
      </c>
      <c r="Q222" s="31">
        <f>'по 6-10'!Q222+'по 0,4'!Q219</f>
        <v>0</v>
      </c>
    </row>
    <row r="223" spans="1:17" ht="12.75" customHeight="1" x14ac:dyDescent="0.2">
      <c r="A223" s="18"/>
      <c r="B223" s="46"/>
      <c r="C223" s="46" t="s">
        <v>282</v>
      </c>
      <c r="D223" s="31">
        <f>'по 6-10'!D223+'по 0,4'!D221</f>
        <v>8</v>
      </c>
      <c r="E223" s="31">
        <f>'по 6-10'!E223+'по 0,4'!E221</f>
        <v>242</v>
      </c>
      <c r="F223" s="31">
        <f>'по 6-10'!F223+'по 0,4'!F221</f>
        <v>11</v>
      </c>
      <c r="G223" s="31">
        <f>'по 6-10'!G223+'по 0,4'!G221</f>
        <v>151</v>
      </c>
      <c r="H223" s="31">
        <f>'по 6-10'!H223+'по 0,4'!H221</f>
        <v>0</v>
      </c>
      <c r="I223" s="31">
        <f>'по 6-10'!I223+'по 0,4'!I221</f>
        <v>0</v>
      </c>
      <c r="J223" s="31">
        <f>'по 6-10'!J223+'по 0,4'!J220</f>
        <v>1</v>
      </c>
      <c r="K223" s="31">
        <f>'по 6-10'!K223+'по 0,4'!K220</f>
        <v>5</v>
      </c>
      <c r="L223" s="31">
        <f>'по 6-10'!L223+'по 0,4'!L220</f>
        <v>0</v>
      </c>
      <c r="M223" s="31">
        <f>'по 6-10'!M223+'по 0,4'!M220</f>
        <v>0</v>
      </c>
      <c r="N223" s="31">
        <f>'по 6-10'!N223+'по 0,4'!N220</f>
        <v>0</v>
      </c>
      <c r="O223" s="31">
        <f>'по 6-10'!O223+'по 0,4'!O220</f>
        <v>0</v>
      </c>
      <c r="P223" s="31">
        <f>'по 6-10'!P223+'по 0,4'!P220</f>
        <v>0</v>
      </c>
      <c r="Q223" s="31">
        <f>'по 6-10'!Q223+'по 0,4'!Q220</f>
        <v>0</v>
      </c>
    </row>
    <row r="224" spans="1:17" ht="12.75" customHeight="1" x14ac:dyDescent="0.2">
      <c r="A224" s="18"/>
      <c r="B224" s="46"/>
      <c r="C224" s="46" t="s">
        <v>283</v>
      </c>
      <c r="D224" s="31">
        <f>'по 6-10'!D224+'по 0,4'!D222</f>
        <v>1</v>
      </c>
      <c r="E224" s="31">
        <f>'по 6-10'!E224+'по 0,4'!E222</f>
        <v>10</v>
      </c>
      <c r="F224" s="31">
        <f>'по 6-10'!F224+'по 0,4'!F222</f>
        <v>0</v>
      </c>
      <c r="G224" s="31">
        <f>'по 6-10'!G224+'по 0,4'!G222</f>
        <v>0</v>
      </c>
      <c r="H224" s="31">
        <f>'по 6-10'!H224+'по 0,4'!H222</f>
        <v>0</v>
      </c>
      <c r="I224" s="31">
        <f>'по 6-10'!I224+'по 0,4'!I222</f>
        <v>0</v>
      </c>
      <c r="J224" s="31">
        <f>'по 6-10'!J224+'по 0,4'!J221</f>
        <v>0</v>
      </c>
      <c r="K224" s="31">
        <f>'по 6-10'!K224+'по 0,4'!K221</f>
        <v>0</v>
      </c>
      <c r="L224" s="31">
        <f>'по 6-10'!L224+'по 0,4'!L221</f>
        <v>0</v>
      </c>
      <c r="M224" s="31">
        <f>'по 6-10'!M224+'по 0,4'!M221</f>
        <v>0</v>
      </c>
      <c r="N224" s="31">
        <f>'по 6-10'!N224+'по 0,4'!N221</f>
        <v>0</v>
      </c>
      <c r="O224" s="31">
        <f>'по 6-10'!O224+'по 0,4'!O221</f>
        <v>0</v>
      </c>
      <c r="P224" s="31">
        <f>'по 6-10'!P224+'по 0,4'!P221</f>
        <v>0</v>
      </c>
      <c r="Q224" s="31">
        <f>'по 6-10'!Q224+'по 0,4'!Q221</f>
        <v>0</v>
      </c>
    </row>
    <row r="225" spans="1:17" ht="12.75" customHeight="1" x14ac:dyDescent="0.2">
      <c r="A225" s="18"/>
      <c r="B225" s="46"/>
      <c r="C225" s="46" t="s">
        <v>284</v>
      </c>
      <c r="D225" s="31">
        <f>'по 6-10'!D225+'по 0,4'!D223</f>
        <v>2</v>
      </c>
      <c r="E225" s="31">
        <f>'по 6-10'!E225+'по 0,4'!E223</f>
        <v>45</v>
      </c>
      <c r="F225" s="31">
        <f>'по 6-10'!F225+'по 0,4'!F223</f>
        <v>1</v>
      </c>
      <c r="G225" s="31">
        <f>'по 6-10'!G225+'по 0,4'!G223</f>
        <v>30</v>
      </c>
      <c r="H225" s="31">
        <f>'по 6-10'!H225+'по 0,4'!H223</f>
        <v>0</v>
      </c>
      <c r="I225" s="31">
        <f>'по 6-10'!I225+'по 0,4'!I223</f>
        <v>0</v>
      </c>
      <c r="J225" s="31">
        <f>'по 6-10'!J225+'по 0,4'!J222</f>
        <v>0</v>
      </c>
      <c r="K225" s="31">
        <f>'по 6-10'!K225+'по 0,4'!K222</f>
        <v>0</v>
      </c>
      <c r="L225" s="31">
        <f>'по 6-10'!L225+'по 0,4'!L222</f>
        <v>0</v>
      </c>
      <c r="M225" s="31">
        <f>'по 6-10'!M225+'по 0,4'!M222</f>
        <v>0</v>
      </c>
      <c r="N225" s="31">
        <f>'по 6-10'!N225+'по 0,4'!N222</f>
        <v>0</v>
      </c>
      <c r="O225" s="31">
        <f>'по 6-10'!O225+'по 0,4'!O222</f>
        <v>0</v>
      </c>
      <c r="P225" s="31">
        <f>'по 6-10'!P225+'по 0,4'!P222</f>
        <v>0</v>
      </c>
      <c r="Q225" s="31">
        <f>'по 6-10'!Q225+'по 0,4'!Q222</f>
        <v>0</v>
      </c>
    </row>
    <row r="226" spans="1:17" ht="12.75" customHeight="1" x14ac:dyDescent="0.2">
      <c r="A226" s="18"/>
      <c r="B226" s="46"/>
      <c r="C226" s="46" t="s">
        <v>285</v>
      </c>
      <c r="D226" s="31">
        <f>'по 6-10'!D226+'по 0,4'!D224</f>
        <v>0</v>
      </c>
      <c r="E226" s="31">
        <f>'по 6-10'!E226+'по 0,4'!E224</f>
        <v>0</v>
      </c>
      <c r="F226" s="31">
        <f>'по 6-10'!F226+'по 0,4'!F224</f>
        <v>0</v>
      </c>
      <c r="G226" s="31">
        <f>'по 6-10'!G226+'по 0,4'!G224</f>
        <v>0</v>
      </c>
      <c r="H226" s="31">
        <f>'по 6-10'!H226+'по 0,4'!H224</f>
        <v>0</v>
      </c>
      <c r="I226" s="31">
        <f>'по 6-10'!I226+'по 0,4'!I224</f>
        <v>0</v>
      </c>
      <c r="J226" s="31">
        <f>'по 6-10'!J226+'по 0,4'!J223</f>
        <v>0</v>
      </c>
      <c r="K226" s="31">
        <f>'по 6-10'!K226+'по 0,4'!K223</f>
        <v>0</v>
      </c>
      <c r="L226" s="31">
        <f>'по 6-10'!L226+'по 0,4'!L223</f>
        <v>0</v>
      </c>
      <c r="M226" s="31">
        <f>'по 6-10'!M226+'по 0,4'!M223</f>
        <v>0</v>
      </c>
      <c r="N226" s="31">
        <f>'по 6-10'!N226+'по 0,4'!N223</f>
        <v>0</v>
      </c>
      <c r="O226" s="31">
        <f>'по 6-10'!O226+'по 0,4'!O223</f>
        <v>0</v>
      </c>
      <c r="P226" s="31">
        <f>'по 6-10'!P226+'по 0,4'!P223</f>
        <v>0</v>
      </c>
      <c r="Q226" s="31">
        <f>'по 6-10'!Q226+'по 0,4'!Q223</f>
        <v>0</v>
      </c>
    </row>
    <row r="227" spans="1:17" ht="12.75" customHeight="1" x14ac:dyDescent="0.2">
      <c r="A227" s="18"/>
      <c r="B227" s="46"/>
      <c r="C227" s="46" t="s">
        <v>286</v>
      </c>
      <c r="D227" s="31">
        <f>'по 6-10'!D227+'по 0,4'!D225</f>
        <v>1</v>
      </c>
      <c r="E227" s="31">
        <f>'по 6-10'!E227+'по 0,4'!E225</f>
        <v>15</v>
      </c>
      <c r="F227" s="31">
        <f>'по 6-10'!F227+'по 0,4'!F225</f>
        <v>1</v>
      </c>
      <c r="G227" s="31">
        <f>'по 6-10'!G227+'по 0,4'!G225</f>
        <v>15</v>
      </c>
      <c r="H227" s="31">
        <f>'по 6-10'!H227+'по 0,4'!H225</f>
        <v>0</v>
      </c>
      <c r="I227" s="31">
        <f>'по 6-10'!I227+'по 0,4'!I225</f>
        <v>0</v>
      </c>
      <c r="J227" s="31">
        <f>'по 6-10'!J227+'по 0,4'!J224</f>
        <v>0</v>
      </c>
      <c r="K227" s="31">
        <f>'по 6-10'!K227+'по 0,4'!K224</f>
        <v>0</v>
      </c>
      <c r="L227" s="31">
        <f>'по 6-10'!L227+'по 0,4'!L224</f>
        <v>0</v>
      </c>
      <c r="M227" s="31">
        <f>'по 6-10'!M227+'по 0,4'!M224</f>
        <v>0</v>
      </c>
      <c r="N227" s="31">
        <f>'по 6-10'!N227+'по 0,4'!N224</f>
        <v>0</v>
      </c>
      <c r="O227" s="31">
        <f>'по 6-10'!O227+'по 0,4'!O224</f>
        <v>0</v>
      </c>
      <c r="P227" s="31">
        <f>'по 6-10'!P227+'по 0,4'!P224</f>
        <v>0</v>
      </c>
      <c r="Q227" s="31">
        <f>'по 6-10'!Q227+'по 0,4'!Q224</f>
        <v>0</v>
      </c>
    </row>
    <row r="228" spans="1:17" ht="12.75" customHeight="1" x14ac:dyDescent="0.2">
      <c r="A228" s="18"/>
      <c r="B228" s="46"/>
      <c r="C228" s="46" t="s">
        <v>287</v>
      </c>
      <c r="D228" s="31">
        <f>'по 6-10'!D228+'по 0,4'!D226</f>
        <v>6</v>
      </c>
      <c r="E228" s="31">
        <f>'по 6-10'!E228+'по 0,4'!E226</f>
        <v>92</v>
      </c>
      <c r="F228" s="31">
        <f>'по 6-10'!F228+'по 0,4'!F226</f>
        <v>5</v>
      </c>
      <c r="G228" s="31">
        <f>'по 6-10'!G228+'по 0,4'!G226</f>
        <v>80</v>
      </c>
      <c r="H228" s="31">
        <f>'по 6-10'!H228+'по 0,4'!H226</f>
        <v>0</v>
      </c>
      <c r="I228" s="31">
        <f>'по 6-10'!I228+'по 0,4'!I226</f>
        <v>0</v>
      </c>
      <c r="J228" s="31">
        <f>'по 6-10'!J228+'по 0,4'!J225</f>
        <v>0</v>
      </c>
      <c r="K228" s="31">
        <f>'по 6-10'!K228+'по 0,4'!K225</f>
        <v>0</v>
      </c>
      <c r="L228" s="31">
        <f>'по 6-10'!L228+'по 0,4'!L225</f>
        <v>0</v>
      </c>
      <c r="M228" s="31">
        <f>'по 6-10'!M228+'по 0,4'!M225</f>
        <v>0</v>
      </c>
      <c r="N228" s="31">
        <f>'по 6-10'!N228+'по 0,4'!N225</f>
        <v>0</v>
      </c>
      <c r="O228" s="31">
        <f>'по 6-10'!O228+'по 0,4'!O225</f>
        <v>0</v>
      </c>
      <c r="P228" s="31">
        <f>'по 6-10'!P228+'по 0,4'!P225</f>
        <v>0</v>
      </c>
      <c r="Q228" s="31">
        <f>'по 6-10'!Q228+'по 0,4'!Q225</f>
        <v>0</v>
      </c>
    </row>
    <row r="229" spans="1:17" ht="12.75" customHeight="1" x14ac:dyDescent="0.2">
      <c r="A229" s="18"/>
      <c r="B229" s="46"/>
      <c r="C229" s="46" t="s">
        <v>288</v>
      </c>
      <c r="D229" s="31">
        <f>'по 6-10'!D229+'по 0,4'!D227</f>
        <v>5</v>
      </c>
      <c r="E229" s="31">
        <f>'по 6-10'!E229+'по 0,4'!E227</f>
        <v>25</v>
      </c>
      <c r="F229" s="31">
        <f>'по 6-10'!F229+'по 0,4'!F227</f>
        <v>5</v>
      </c>
      <c r="G229" s="31">
        <f>'по 6-10'!G229+'по 0,4'!G227</f>
        <v>25</v>
      </c>
      <c r="H229" s="31">
        <f>'по 6-10'!H229+'по 0,4'!H227</f>
        <v>0</v>
      </c>
      <c r="I229" s="31">
        <f>'по 6-10'!I229+'по 0,4'!I227</f>
        <v>0</v>
      </c>
      <c r="J229" s="31">
        <f>'по 6-10'!J229+'по 0,4'!J226</f>
        <v>0</v>
      </c>
      <c r="K229" s="31">
        <f>'по 6-10'!K229+'по 0,4'!K226</f>
        <v>0</v>
      </c>
      <c r="L229" s="31">
        <f>'по 6-10'!L229+'по 0,4'!L226</f>
        <v>0</v>
      </c>
      <c r="M229" s="31">
        <f>'по 6-10'!M229+'по 0,4'!M226</f>
        <v>0</v>
      </c>
      <c r="N229" s="31">
        <f>'по 6-10'!N229+'по 0,4'!N226</f>
        <v>0</v>
      </c>
      <c r="O229" s="31">
        <f>'по 6-10'!O229+'по 0,4'!O226</f>
        <v>0</v>
      </c>
      <c r="P229" s="31">
        <f>'по 6-10'!P229+'по 0,4'!P226</f>
        <v>0</v>
      </c>
      <c r="Q229" s="31">
        <f>'по 6-10'!Q229+'по 0,4'!Q226</f>
        <v>0</v>
      </c>
    </row>
    <row r="230" spans="1:17" ht="12.75" customHeight="1" x14ac:dyDescent="0.2">
      <c r="A230" s="18"/>
      <c r="B230" s="46"/>
      <c r="C230" s="46" t="s">
        <v>289</v>
      </c>
      <c r="D230" s="31">
        <f>'по 6-10'!D230+'по 0,4'!D228</f>
        <v>1</v>
      </c>
      <c r="E230" s="31">
        <f>'по 6-10'!E230+'по 0,4'!E228</f>
        <v>15</v>
      </c>
      <c r="F230" s="31">
        <f>'по 6-10'!F230+'по 0,4'!F228</f>
        <v>1</v>
      </c>
      <c r="G230" s="31">
        <f>'по 6-10'!G230+'по 0,4'!G228</f>
        <v>15</v>
      </c>
      <c r="H230" s="31">
        <f>'по 6-10'!H230+'по 0,4'!H228</f>
        <v>0</v>
      </c>
      <c r="I230" s="31">
        <f>'по 6-10'!I230+'по 0,4'!I228</f>
        <v>0</v>
      </c>
      <c r="J230" s="31">
        <f>'по 6-10'!J230+'по 0,4'!J227</f>
        <v>0</v>
      </c>
      <c r="K230" s="31">
        <f>'по 6-10'!K230+'по 0,4'!K227</f>
        <v>0</v>
      </c>
      <c r="L230" s="31">
        <f>'по 6-10'!L230+'по 0,4'!L227</f>
        <v>0</v>
      </c>
      <c r="M230" s="31">
        <f>'по 6-10'!M230+'по 0,4'!M227</f>
        <v>0</v>
      </c>
      <c r="N230" s="31">
        <f>'по 6-10'!N230+'по 0,4'!N227</f>
        <v>0</v>
      </c>
      <c r="O230" s="31">
        <f>'по 6-10'!O230+'по 0,4'!O227</f>
        <v>0</v>
      </c>
      <c r="P230" s="31">
        <f>'по 6-10'!P230+'по 0,4'!P227</f>
        <v>0</v>
      </c>
      <c r="Q230" s="31">
        <f>'по 6-10'!Q230+'по 0,4'!Q227</f>
        <v>0</v>
      </c>
    </row>
    <row r="231" spans="1:17" ht="12.75" customHeight="1" x14ac:dyDescent="0.2">
      <c r="A231" s="18"/>
      <c r="B231" s="46"/>
      <c r="C231" s="46" t="s">
        <v>290</v>
      </c>
      <c r="D231" s="31">
        <f>'по 6-10'!D231+'по 0,4'!D229</f>
        <v>8</v>
      </c>
      <c r="E231" s="31">
        <f>'по 6-10'!E231+'по 0,4'!E229</f>
        <v>111</v>
      </c>
      <c r="F231" s="31">
        <f>'по 6-10'!F231+'по 0,4'!F229</f>
        <v>3</v>
      </c>
      <c r="G231" s="31">
        <f>'по 6-10'!G231+'по 0,4'!G229</f>
        <v>21</v>
      </c>
      <c r="H231" s="31">
        <f>'по 6-10'!H231+'по 0,4'!H229</f>
        <v>0</v>
      </c>
      <c r="I231" s="31">
        <f>'по 6-10'!I231+'по 0,4'!I229</f>
        <v>0</v>
      </c>
      <c r="J231" s="31">
        <f>'по 6-10'!J231+'по 0,4'!J228</f>
        <v>0</v>
      </c>
      <c r="K231" s="31">
        <f>'по 6-10'!K231+'по 0,4'!K228</f>
        <v>0</v>
      </c>
      <c r="L231" s="31">
        <f>'по 6-10'!L231+'по 0,4'!L228</f>
        <v>0</v>
      </c>
      <c r="M231" s="31">
        <f>'по 6-10'!M231+'по 0,4'!M228</f>
        <v>0</v>
      </c>
      <c r="N231" s="31">
        <f>'по 6-10'!N231+'по 0,4'!N228</f>
        <v>0</v>
      </c>
      <c r="O231" s="31">
        <f>'по 6-10'!O231+'по 0,4'!O228</f>
        <v>0</v>
      </c>
      <c r="P231" s="31">
        <f>'по 6-10'!P231+'по 0,4'!P228</f>
        <v>0</v>
      </c>
      <c r="Q231" s="31">
        <f>'по 6-10'!Q231+'по 0,4'!Q228</f>
        <v>0</v>
      </c>
    </row>
    <row r="232" spans="1:17" ht="12.75" customHeight="1" x14ac:dyDescent="0.2">
      <c r="A232" s="18"/>
      <c r="B232" s="46"/>
      <c r="C232" s="46" t="s">
        <v>291</v>
      </c>
      <c r="D232" s="31">
        <f>'по 6-10'!D232+'по 0,4'!D230</f>
        <v>5</v>
      </c>
      <c r="E232" s="31">
        <f>'по 6-10'!E232+'по 0,4'!E230</f>
        <v>62</v>
      </c>
      <c r="F232" s="31">
        <f>'по 6-10'!F232+'по 0,4'!F230</f>
        <v>2</v>
      </c>
      <c r="G232" s="31">
        <f>'по 6-10'!G232+'по 0,4'!G230</f>
        <v>26</v>
      </c>
      <c r="H232" s="31">
        <f>'по 6-10'!H232+'по 0,4'!H230</f>
        <v>0</v>
      </c>
      <c r="I232" s="31">
        <f>'по 6-10'!I232+'по 0,4'!I230</f>
        <v>0</v>
      </c>
      <c r="J232" s="31">
        <f>'по 6-10'!J232+'по 0,4'!J229</f>
        <v>1</v>
      </c>
      <c r="K232" s="31">
        <f>'по 6-10'!K232+'по 0,4'!K229</f>
        <v>15</v>
      </c>
      <c r="L232" s="31">
        <f>'по 6-10'!L232+'по 0,4'!L229</f>
        <v>0</v>
      </c>
      <c r="M232" s="31">
        <f>'по 6-10'!M232+'по 0,4'!M229</f>
        <v>0</v>
      </c>
      <c r="N232" s="31">
        <f>'по 6-10'!N232+'по 0,4'!N229</f>
        <v>0</v>
      </c>
      <c r="O232" s="31">
        <f>'по 6-10'!O232+'по 0,4'!O229</f>
        <v>0</v>
      </c>
      <c r="P232" s="31">
        <f>'по 6-10'!P232+'по 0,4'!P229</f>
        <v>0</v>
      </c>
      <c r="Q232" s="31">
        <f>'по 6-10'!Q232+'по 0,4'!Q229</f>
        <v>0</v>
      </c>
    </row>
    <row r="233" spans="1:17" ht="12.75" customHeight="1" x14ac:dyDescent="0.2">
      <c r="A233" s="18"/>
      <c r="B233" s="46"/>
      <c r="C233" s="46" t="s">
        <v>292</v>
      </c>
      <c r="D233" s="31">
        <f>'по 6-10'!D233+'по 0,4'!D231</f>
        <v>1</v>
      </c>
      <c r="E233" s="31">
        <f>'по 6-10'!E233+'по 0,4'!E231</f>
        <v>10</v>
      </c>
      <c r="F233" s="31">
        <f>'по 6-10'!F233+'по 0,4'!F231</f>
        <v>1</v>
      </c>
      <c r="G233" s="31">
        <f>'по 6-10'!G233+'по 0,4'!G231</f>
        <v>10</v>
      </c>
      <c r="H233" s="31">
        <f>'по 6-10'!H233+'по 0,4'!H231</f>
        <v>0</v>
      </c>
      <c r="I233" s="31">
        <f>'по 6-10'!I233+'по 0,4'!I231</f>
        <v>0</v>
      </c>
      <c r="J233" s="31">
        <f>'по 6-10'!J233+'по 0,4'!J230</f>
        <v>0</v>
      </c>
      <c r="K233" s="31">
        <f>'по 6-10'!K233+'по 0,4'!K230</f>
        <v>0</v>
      </c>
      <c r="L233" s="31">
        <f>'по 6-10'!L233+'по 0,4'!L230</f>
        <v>0</v>
      </c>
      <c r="M233" s="31">
        <f>'по 6-10'!M233+'по 0,4'!M230</f>
        <v>0</v>
      </c>
      <c r="N233" s="31">
        <f>'по 6-10'!N233+'по 0,4'!N230</f>
        <v>0</v>
      </c>
      <c r="O233" s="31">
        <f>'по 6-10'!O233+'по 0,4'!O230</f>
        <v>0</v>
      </c>
      <c r="P233" s="31">
        <f>'по 6-10'!P233+'по 0,4'!P230</f>
        <v>0</v>
      </c>
      <c r="Q233" s="31">
        <f>'по 6-10'!Q233+'по 0,4'!Q230</f>
        <v>0</v>
      </c>
    </row>
    <row r="234" spans="1:17" ht="12.75" customHeight="1" x14ac:dyDescent="0.2">
      <c r="A234" s="18"/>
      <c r="B234" s="46"/>
      <c r="C234" s="46" t="s">
        <v>293</v>
      </c>
      <c r="D234" s="31">
        <f>'по 6-10'!D234+'по 0,4'!D232</f>
        <v>0</v>
      </c>
      <c r="E234" s="31">
        <f>'по 6-10'!E234+'по 0,4'!E232</f>
        <v>0</v>
      </c>
      <c r="F234" s="31">
        <f>'по 6-10'!F234+'по 0,4'!F232</f>
        <v>0</v>
      </c>
      <c r="G234" s="31">
        <f>'по 6-10'!G234+'по 0,4'!G232</f>
        <v>0</v>
      </c>
      <c r="H234" s="31">
        <f>'по 6-10'!H234+'по 0,4'!H232</f>
        <v>0</v>
      </c>
      <c r="I234" s="31">
        <f>'по 6-10'!I234+'по 0,4'!I232</f>
        <v>0</v>
      </c>
      <c r="J234" s="31">
        <f>'по 6-10'!J234+'по 0,4'!J231</f>
        <v>0</v>
      </c>
      <c r="K234" s="31">
        <f>'по 6-10'!K234+'по 0,4'!K231</f>
        <v>0</v>
      </c>
      <c r="L234" s="31">
        <f>'по 6-10'!L234+'по 0,4'!L231</f>
        <v>0</v>
      </c>
      <c r="M234" s="31">
        <f>'по 6-10'!M234+'по 0,4'!M231</f>
        <v>0</v>
      </c>
      <c r="N234" s="31">
        <f>'по 6-10'!N234+'по 0,4'!N231</f>
        <v>0</v>
      </c>
      <c r="O234" s="31">
        <f>'по 6-10'!O234+'по 0,4'!O231</f>
        <v>0</v>
      </c>
      <c r="P234" s="31">
        <f>'по 6-10'!P234+'по 0,4'!P231</f>
        <v>0</v>
      </c>
      <c r="Q234" s="31">
        <f>'по 6-10'!Q234+'по 0,4'!Q231</f>
        <v>0</v>
      </c>
    </row>
    <row r="235" spans="1:17" ht="12.75" customHeight="1" x14ac:dyDescent="0.2">
      <c r="A235" s="18"/>
      <c r="B235" s="46"/>
      <c r="C235" s="46" t="s">
        <v>294</v>
      </c>
      <c r="D235" s="31">
        <f>'по 6-10'!D235+'по 0,4'!D233</f>
        <v>0</v>
      </c>
      <c r="E235" s="31">
        <f>'по 6-10'!E235+'по 0,4'!E233</f>
        <v>0</v>
      </c>
      <c r="F235" s="31">
        <f>'по 6-10'!F235+'по 0,4'!F233</f>
        <v>0</v>
      </c>
      <c r="G235" s="31">
        <f>'по 6-10'!G235+'по 0,4'!G233</f>
        <v>0</v>
      </c>
      <c r="H235" s="31">
        <f>'по 6-10'!H235+'по 0,4'!H233</f>
        <v>0</v>
      </c>
      <c r="I235" s="31">
        <f>'по 6-10'!I235+'по 0,4'!I233</f>
        <v>0</v>
      </c>
      <c r="J235" s="31">
        <f>'по 6-10'!J235+'по 0,4'!J232</f>
        <v>0</v>
      </c>
      <c r="K235" s="31">
        <f>'по 6-10'!K235+'по 0,4'!K232</f>
        <v>0</v>
      </c>
      <c r="L235" s="31">
        <f>'по 6-10'!L235+'по 0,4'!L232</f>
        <v>0</v>
      </c>
      <c r="M235" s="31">
        <f>'по 6-10'!M235+'по 0,4'!M232</f>
        <v>0</v>
      </c>
      <c r="N235" s="31">
        <f>'по 6-10'!N235+'по 0,4'!N232</f>
        <v>0</v>
      </c>
      <c r="O235" s="31">
        <f>'по 6-10'!O235+'по 0,4'!O232</f>
        <v>0</v>
      </c>
      <c r="P235" s="31">
        <f>'по 6-10'!P235+'по 0,4'!P232</f>
        <v>0</v>
      </c>
      <c r="Q235" s="31">
        <f>'по 6-10'!Q235+'по 0,4'!Q232</f>
        <v>0</v>
      </c>
    </row>
    <row r="236" spans="1:17" ht="12.75" customHeight="1" x14ac:dyDescent="0.2">
      <c r="A236" s="18"/>
      <c r="B236" s="46"/>
      <c r="C236" s="46" t="s">
        <v>295</v>
      </c>
      <c r="D236" s="31">
        <f>'по 6-10'!D236+'по 0,4'!D234</f>
        <v>7</v>
      </c>
      <c r="E236" s="31">
        <f>'по 6-10'!E236+'по 0,4'!E234</f>
        <v>136</v>
      </c>
      <c r="F236" s="31">
        <f>'по 6-10'!F236+'по 0,4'!F234</f>
        <v>4</v>
      </c>
      <c r="G236" s="31">
        <f>'по 6-10'!G236+'по 0,4'!G234</f>
        <v>28</v>
      </c>
      <c r="H236" s="31">
        <f>'по 6-10'!H236+'по 0,4'!H234</f>
        <v>0</v>
      </c>
      <c r="I236" s="31">
        <f>'по 6-10'!I236+'по 0,4'!I234</f>
        <v>0</v>
      </c>
      <c r="J236" s="31">
        <f>'по 6-10'!J236+'по 0,4'!J233</f>
        <v>0</v>
      </c>
      <c r="K236" s="31">
        <f>'по 6-10'!K236+'по 0,4'!K233</f>
        <v>0</v>
      </c>
      <c r="L236" s="31">
        <f>'по 6-10'!L236+'по 0,4'!L233</f>
        <v>0</v>
      </c>
      <c r="M236" s="31">
        <f>'по 6-10'!M236+'по 0,4'!M233</f>
        <v>0</v>
      </c>
      <c r="N236" s="31">
        <f>'по 6-10'!N236+'по 0,4'!N233</f>
        <v>0</v>
      </c>
      <c r="O236" s="31">
        <f>'по 6-10'!O236+'по 0,4'!O233</f>
        <v>0</v>
      </c>
      <c r="P236" s="31">
        <f>'по 6-10'!P236+'по 0,4'!P233</f>
        <v>0</v>
      </c>
      <c r="Q236" s="31">
        <f>'по 6-10'!Q236+'по 0,4'!Q233</f>
        <v>0</v>
      </c>
    </row>
    <row r="237" spans="1:17" ht="12.75" customHeight="1" x14ac:dyDescent="0.2">
      <c r="A237" s="18"/>
      <c r="B237" s="46"/>
      <c r="C237" s="46" t="s">
        <v>296</v>
      </c>
      <c r="D237" s="31">
        <f>'по 6-10'!D237+'по 0,4'!D235</f>
        <v>5</v>
      </c>
      <c r="E237" s="31">
        <f>'по 6-10'!E237+'по 0,4'!E235</f>
        <v>47</v>
      </c>
      <c r="F237" s="31">
        <f>'по 6-10'!F237+'по 0,4'!F235</f>
        <v>2</v>
      </c>
      <c r="G237" s="31">
        <f>'по 6-10'!G237+'по 0,4'!G235</f>
        <v>11</v>
      </c>
      <c r="H237" s="31">
        <f>'по 6-10'!H237+'по 0,4'!H235</f>
        <v>0</v>
      </c>
      <c r="I237" s="31">
        <f>'по 6-10'!I237+'по 0,4'!I235</f>
        <v>0</v>
      </c>
      <c r="J237" s="31">
        <f>'по 6-10'!J237+'по 0,4'!J234</f>
        <v>0</v>
      </c>
      <c r="K237" s="31">
        <f>'по 6-10'!K237+'по 0,4'!K234</f>
        <v>0</v>
      </c>
      <c r="L237" s="31">
        <f>'по 6-10'!L237+'по 0,4'!L234</f>
        <v>0</v>
      </c>
      <c r="M237" s="31">
        <f>'по 6-10'!M237+'по 0,4'!M234</f>
        <v>0</v>
      </c>
      <c r="N237" s="31">
        <f>'по 6-10'!N237+'по 0,4'!N234</f>
        <v>0</v>
      </c>
      <c r="O237" s="31">
        <f>'по 6-10'!O237+'по 0,4'!O234</f>
        <v>0</v>
      </c>
      <c r="P237" s="31">
        <f>'по 6-10'!P237+'по 0,4'!P234</f>
        <v>0</v>
      </c>
      <c r="Q237" s="31">
        <f>'по 6-10'!Q237+'по 0,4'!Q234</f>
        <v>0</v>
      </c>
    </row>
    <row r="238" spans="1:17" ht="12.75" customHeight="1" x14ac:dyDescent="0.2">
      <c r="A238" s="18"/>
      <c r="B238" s="48"/>
      <c r="C238" s="46" t="s">
        <v>297</v>
      </c>
      <c r="D238" s="31">
        <f>'по 6-10'!D238+'по 0,4'!D236</f>
        <v>8</v>
      </c>
      <c r="E238" s="31">
        <f>'по 6-10'!E238+'по 0,4'!E236</f>
        <v>103</v>
      </c>
      <c r="F238" s="31">
        <f>'по 6-10'!F238+'по 0,4'!F236</f>
        <v>3</v>
      </c>
      <c r="G238" s="31">
        <f>'по 6-10'!G238+'по 0,4'!G236</f>
        <v>31</v>
      </c>
      <c r="H238" s="31">
        <f>'по 6-10'!H238+'по 0,4'!H236</f>
        <v>0</v>
      </c>
      <c r="I238" s="31">
        <f>'по 6-10'!I238+'по 0,4'!I236</f>
        <v>0</v>
      </c>
      <c r="J238" s="31">
        <f>'по 6-10'!J238+'по 0,4'!J235</f>
        <v>0</v>
      </c>
      <c r="K238" s="31">
        <f>'по 6-10'!K238+'по 0,4'!K235</f>
        <v>0</v>
      </c>
      <c r="L238" s="31">
        <f>'по 6-10'!L238+'по 0,4'!L235</f>
        <v>0</v>
      </c>
      <c r="M238" s="31">
        <f>'по 6-10'!M238+'по 0,4'!M235</f>
        <v>0</v>
      </c>
      <c r="N238" s="31">
        <f>'по 6-10'!N238+'по 0,4'!N235</f>
        <v>0</v>
      </c>
      <c r="O238" s="31">
        <f>'по 6-10'!O238+'по 0,4'!O235</f>
        <v>0</v>
      </c>
      <c r="P238" s="31">
        <f>'по 6-10'!P238+'по 0,4'!P235</f>
        <v>0</v>
      </c>
      <c r="Q238" s="31">
        <f>'по 6-10'!Q238+'по 0,4'!Q235</f>
        <v>0</v>
      </c>
    </row>
    <row r="239" spans="1:17" ht="12.75" customHeight="1" x14ac:dyDescent="0.2">
      <c r="A239" s="18"/>
      <c r="B239" s="48"/>
      <c r="C239" s="46" t="s">
        <v>432</v>
      </c>
      <c r="D239" s="31">
        <f>'по 6-10'!D239+'по 0,4'!D237</f>
        <v>3</v>
      </c>
      <c r="E239" s="31">
        <f>'по 6-10'!E239+'по 0,4'!E237</f>
        <v>110</v>
      </c>
      <c r="F239" s="31">
        <f>'по 6-10'!F239+'по 0,4'!F237</f>
        <v>0</v>
      </c>
      <c r="G239" s="31">
        <f>'по 6-10'!G239+'по 0,4'!G237</f>
        <v>0</v>
      </c>
      <c r="H239" s="31">
        <f>'по 6-10'!H239+'по 0,4'!H237</f>
        <v>0</v>
      </c>
      <c r="I239" s="31">
        <f>'по 6-10'!I239+'по 0,4'!I237</f>
        <v>0</v>
      </c>
      <c r="J239" s="31">
        <f>'по 6-10'!J239+'по 0,4'!J236</f>
        <v>0</v>
      </c>
      <c r="K239" s="31">
        <f>'по 6-10'!K239+'по 0,4'!K236</f>
        <v>0</v>
      </c>
      <c r="L239" s="31">
        <f>'по 6-10'!L239+'по 0,4'!L236</f>
        <v>0</v>
      </c>
      <c r="M239" s="31">
        <f>'по 6-10'!M239+'по 0,4'!M236</f>
        <v>0</v>
      </c>
      <c r="N239" s="31">
        <f>'по 6-10'!N239+'по 0,4'!N236</f>
        <v>0</v>
      </c>
      <c r="O239" s="31">
        <f>'по 6-10'!O239+'по 0,4'!O236</f>
        <v>0</v>
      </c>
      <c r="P239" s="31">
        <f>'по 6-10'!P239+'по 0,4'!P236</f>
        <v>0</v>
      </c>
      <c r="Q239" s="31">
        <f>'по 6-10'!Q239+'по 0,4'!Q236</f>
        <v>0</v>
      </c>
    </row>
    <row r="240" spans="1:17" ht="12.75" customHeight="1" x14ac:dyDescent="0.2">
      <c r="A240" s="18"/>
      <c r="B240" s="48"/>
      <c r="C240" s="46" t="s">
        <v>298</v>
      </c>
      <c r="D240" s="31">
        <f>'по 6-10'!D240+'по 0,4'!D238</f>
        <v>0</v>
      </c>
      <c r="E240" s="31">
        <f>'по 6-10'!E240+'по 0,4'!E238</f>
        <v>0</v>
      </c>
      <c r="F240" s="31">
        <f>'по 6-10'!F240+'по 0,4'!F238</f>
        <v>0</v>
      </c>
      <c r="G240" s="31">
        <f>'по 6-10'!G240+'по 0,4'!G238</f>
        <v>0</v>
      </c>
      <c r="H240" s="31">
        <f>'по 6-10'!H240+'по 0,4'!H238</f>
        <v>0</v>
      </c>
      <c r="I240" s="31">
        <f>'по 6-10'!I240+'по 0,4'!I238</f>
        <v>0</v>
      </c>
      <c r="J240" s="31">
        <f>'по 6-10'!J240+'по 0,4'!J237</f>
        <v>0</v>
      </c>
      <c r="K240" s="31">
        <f>'по 6-10'!K240+'по 0,4'!K237</f>
        <v>0</v>
      </c>
      <c r="L240" s="31">
        <f>'по 6-10'!L240+'по 0,4'!L237</f>
        <v>0</v>
      </c>
      <c r="M240" s="31">
        <f>'по 6-10'!M240+'по 0,4'!M237</f>
        <v>0</v>
      </c>
      <c r="N240" s="31">
        <f>'по 6-10'!N240+'по 0,4'!N237</f>
        <v>0</v>
      </c>
      <c r="O240" s="31">
        <f>'по 6-10'!O240+'по 0,4'!O237</f>
        <v>0</v>
      </c>
      <c r="P240" s="31">
        <f>'по 6-10'!P240+'по 0,4'!P237</f>
        <v>0</v>
      </c>
      <c r="Q240" s="31">
        <f>'по 6-10'!Q240+'по 0,4'!Q237</f>
        <v>0</v>
      </c>
    </row>
    <row r="241" spans="1:17" ht="12.75" customHeight="1" x14ac:dyDescent="0.2">
      <c r="A241" s="18"/>
      <c r="B241" s="48"/>
      <c r="C241" s="46" t="s">
        <v>431</v>
      </c>
      <c r="D241" s="31">
        <f>'по 6-10'!D241+'по 0,4'!D239</f>
        <v>0</v>
      </c>
      <c r="E241" s="31">
        <f>'по 6-10'!E241+'по 0,4'!E239</f>
        <v>0</v>
      </c>
      <c r="F241" s="31">
        <f>'по 6-10'!F241+'по 0,4'!F239</f>
        <v>0</v>
      </c>
      <c r="G241" s="31">
        <f>'по 6-10'!G241+'по 0,4'!G239</f>
        <v>0</v>
      </c>
      <c r="H241" s="31">
        <f>'по 6-10'!H241+'по 0,4'!H239</f>
        <v>0</v>
      </c>
      <c r="I241" s="31">
        <f>'по 6-10'!I241+'по 0,4'!I239</f>
        <v>0</v>
      </c>
      <c r="J241" s="31">
        <f>'по 6-10'!J241+'по 0,4'!J238</f>
        <v>0</v>
      </c>
      <c r="K241" s="31">
        <f>'по 6-10'!K241+'по 0,4'!K238</f>
        <v>0</v>
      </c>
      <c r="L241" s="31">
        <f>'по 6-10'!L241+'по 0,4'!L238</f>
        <v>0</v>
      </c>
      <c r="M241" s="31">
        <f>'по 6-10'!M241+'по 0,4'!M238</f>
        <v>0</v>
      </c>
      <c r="N241" s="31">
        <f>'по 6-10'!N241+'по 0,4'!N238</f>
        <v>0</v>
      </c>
      <c r="O241" s="31">
        <f>'по 6-10'!O241+'по 0,4'!O238</f>
        <v>0</v>
      </c>
      <c r="P241" s="31">
        <f>'по 6-10'!P241+'по 0,4'!P238</f>
        <v>0</v>
      </c>
      <c r="Q241" s="31">
        <f>'по 6-10'!Q241+'по 0,4'!Q238</f>
        <v>0</v>
      </c>
    </row>
    <row r="242" spans="1:17" ht="12.75" customHeight="1" x14ac:dyDescent="0.2">
      <c r="A242" s="18"/>
      <c r="B242" s="18"/>
      <c r="C242" s="20" t="s">
        <v>30</v>
      </c>
      <c r="D242" s="64">
        <f>SUM(D203:D241)</f>
        <v>268</v>
      </c>
      <c r="E242" s="64">
        <f>SUM(E203:E241)</f>
        <v>5437.5</v>
      </c>
      <c r="F242" s="64">
        <f>SUM(F203:F241)</f>
        <v>102</v>
      </c>
      <c r="G242" s="64">
        <f>SUM(G203:G241)</f>
        <v>1753</v>
      </c>
      <c r="H242" s="64">
        <f>SUM(H203:H241)</f>
        <v>0</v>
      </c>
      <c r="I242" s="64">
        <f t="shared" ref="I242:K242" si="7">SUM(I203:I240)</f>
        <v>0</v>
      </c>
      <c r="J242" s="64">
        <f t="shared" si="7"/>
        <v>6</v>
      </c>
      <c r="K242" s="64">
        <f t="shared" si="7"/>
        <v>154.5</v>
      </c>
      <c r="L242" s="31">
        <f>'по 6-10'!L242+'по 0,4'!L239</f>
        <v>0</v>
      </c>
      <c r="M242" s="31">
        <f>'по 6-10'!M242+'по 0,4'!M239</f>
        <v>0</v>
      </c>
      <c r="N242" s="31">
        <f>'по 6-10'!N242+'по 0,4'!N239</f>
        <v>0</v>
      </c>
      <c r="O242" s="31">
        <f>'по 6-10'!O242+'по 0,4'!O239</f>
        <v>0</v>
      </c>
      <c r="P242" s="31">
        <f>'по 6-10'!P242+'по 0,4'!P239</f>
        <v>0</v>
      </c>
      <c r="Q242" s="31">
        <f>'по 6-10'!Q242+'по 0,4'!Q239</f>
        <v>0</v>
      </c>
    </row>
    <row r="243" spans="1:17" ht="25.5" customHeight="1" x14ac:dyDescent="0.2">
      <c r="A243" s="14"/>
      <c r="B243" s="15"/>
      <c r="C243" s="23" t="s">
        <v>119</v>
      </c>
      <c r="D243" s="36">
        <f>D242+D201+D193+D183+D151+D102+D64</f>
        <v>2736</v>
      </c>
      <c r="E243" s="36">
        <f t="shared" ref="E243:K243" si="8">SUM(E242+E201+E193+E183+E151+E102+E64)</f>
        <v>74998</v>
      </c>
      <c r="F243" s="36">
        <f t="shared" si="8"/>
        <v>1142</v>
      </c>
      <c r="G243" s="36">
        <f t="shared" si="8"/>
        <v>24795.599999999999</v>
      </c>
      <c r="H243" s="36">
        <f t="shared" si="8"/>
        <v>1</v>
      </c>
      <c r="I243" s="36">
        <f t="shared" si="8"/>
        <v>360</v>
      </c>
      <c r="J243" s="36">
        <f t="shared" si="8"/>
        <v>81</v>
      </c>
      <c r="K243" s="36">
        <f t="shared" si="8"/>
        <v>4733.3</v>
      </c>
      <c r="L243" s="31">
        <f>'по 6-10'!L243+'по 0,4'!L240</f>
        <v>0</v>
      </c>
      <c r="M243" s="31">
        <f>'по 6-10'!M243+'по 0,4'!M240</f>
        <v>0</v>
      </c>
      <c r="N243" s="31">
        <f>'по 6-10'!N243+'по 0,4'!N240</f>
        <v>0</v>
      </c>
      <c r="O243" s="31">
        <f>'по 6-10'!O243+'по 0,4'!O240</f>
        <v>0</v>
      </c>
      <c r="P243" s="31">
        <f>'по 6-10'!P243+'по 0,4'!P240</f>
        <v>0</v>
      </c>
      <c r="Q243" s="31">
        <f>'по 6-10'!Q243+'по 0,4'!Q240</f>
        <v>0</v>
      </c>
    </row>
    <row r="244" spans="1:17" x14ac:dyDescent="0.2">
      <c r="A244" s="10" t="s">
        <v>10</v>
      </c>
      <c r="B244" s="86" t="s">
        <v>11</v>
      </c>
      <c r="C244" s="87"/>
      <c r="D244" s="37">
        <f t="shared" ref="D244" si="9">SUM(D243:D243)</f>
        <v>2736</v>
      </c>
      <c r="E244" s="38">
        <f t="shared" ref="E244:K244" si="10">SUM(E243:E243)</f>
        <v>74998</v>
      </c>
      <c r="F244" s="37">
        <f t="shared" si="10"/>
        <v>1142</v>
      </c>
      <c r="G244" s="38">
        <f t="shared" si="10"/>
        <v>24795.599999999999</v>
      </c>
      <c r="H244" s="38">
        <f t="shared" si="10"/>
        <v>1</v>
      </c>
      <c r="I244" s="38">
        <f t="shared" si="10"/>
        <v>360</v>
      </c>
      <c r="J244" s="38">
        <f t="shared" si="10"/>
        <v>81</v>
      </c>
      <c r="K244" s="38">
        <f t="shared" si="10"/>
        <v>4733.3</v>
      </c>
      <c r="L244" s="31">
        <f>'по 6-10'!L244+'по 0,4'!L241</f>
        <v>0</v>
      </c>
      <c r="M244" s="31">
        <f>'по 6-10'!M244+'по 0,4'!M241</f>
        <v>0</v>
      </c>
      <c r="N244" s="31">
        <f>'по 6-10'!N244+'по 0,4'!N241</f>
        <v>0</v>
      </c>
      <c r="O244" s="31">
        <f>'по 6-10'!O244+'по 0,4'!O241</f>
        <v>0</v>
      </c>
      <c r="P244" s="31">
        <f>'по 6-10'!P244+'по 0,4'!P241</f>
        <v>0</v>
      </c>
      <c r="Q244" s="31">
        <f>'по 6-10'!Q244+'по 0,4'!Q241</f>
        <v>0</v>
      </c>
    </row>
    <row r="246" spans="1:17" x14ac:dyDescent="0.2">
      <c r="G246" s="58"/>
    </row>
    <row r="247" spans="1:17" x14ac:dyDescent="0.2">
      <c r="B247" t="s">
        <v>138</v>
      </c>
    </row>
    <row r="248" spans="1:17" x14ac:dyDescent="0.2">
      <c r="I248" s="30" t="s">
        <v>139</v>
      </c>
    </row>
    <row r="249" spans="1:17" x14ac:dyDescent="0.2">
      <c r="F249" s="35"/>
      <c r="H249" s="39"/>
      <c r="I249" s="71"/>
      <c r="J249" s="71"/>
      <c r="K249" s="40"/>
    </row>
    <row r="250" spans="1:17" x14ac:dyDescent="0.2">
      <c r="D250" s="37">
        <v>519</v>
      </c>
      <c r="E250" s="38">
        <v>52711</v>
      </c>
      <c r="F250" s="38">
        <v>189</v>
      </c>
      <c r="G250" s="38">
        <v>14007.7</v>
      </c>
      <c r="H250" s="39"/>
      <c r="I250" s="71"/>
      <c r="J250" s="71"/>
      <c r="K250" s="40"/>
    </row>
    <row r="251" spans="1:17" x14ac:dyDescent="0.2">
      <c r="D251" s="30">
        <v>2140</v>
      </c>
      <c r="E251" s="30">
        <v>21803</v>
      </c>
      <c r="F251" s="30">
        <v>810</v>
      </c>
      <c r="G251" s="30">
        <v>9548.9</v>
      </c>
      <c r="H251" s="39"/>
      <c r="I251" s="71"/>
      <c r="J251" s="71"/>
      <c r="K251" s="40"/>
    </row>
    <row r="252" spans="1:17" x14ac:dyDescent="0.2">
      <c r="D252" s="61">
        <f>D251+D250-D244</f>
        <v>-77</v>
      </c>
      <c r="E252" s="61">
        <f t="shared" ref="E252:G252" si="11">E251+E250-E244</f>
        <v>-484</v>
      </c>
      <c r="F252" s="61">
        <f t="shared" si="11"/>
        <v>-143</v>
      </c>
      <c r="G252" s="61">
        <f t="shared" si="11"/>
        <v>-1239</v>
      </c>
      <c r="H252" s="41"/>
      <c r="I252" s="88"/>
      <c r="J252" s="89"/>
      <c r="K252" s="25"/>
    </row>
    <row r="253" spans="1:17" ht="22.5" customHeight="1" x14ac:dyDescent="0.2">
      <c r="H253" s="41"/>
      <c r="I253" s="88"/>
      <c r="J253" s="89"/>
      <c r="K253" s="42"/>
    </row>
    <row r="254" spans="1:17" x14ac:dyDescent="0.2">
      <c r="H254" s="41"/>
      <c r="I254" s="88"/>
      <c r="J254" s="89"/>
      <c r="K254" s="27"/>
    </row>
    <row r="255" spans="1:17" x14ac:dyDescent="0.2">
      <c r="H255" s="41"/>
      <c r="I255" s="88"/>
      <c r="J255" s="89"/>
      <c r="K255" s="27"/>
    </row>
    <row r="256" spans="1:17" ht="33.75" customHeight="1" x14ac:dyDescent="0.2">
      <c r="H256" s="41"/>
      <c r="I256" s="88"/>
      <c r="J256" s="89"/>
      <c r="K256" s="27"/>
    </row>
    <row r="257" spans="8:11" x14ac:dyDescent="0.2">
      <c r="H257" s="43"/>
      <c r="I257" s="90"/>
      <c r="J257" s="91"/>
      <c r="K257" s="44"/>
    </row>
    <row r="258" spans="8:11" x14ac:dyDescent="0.2">
      <c r="H258" s="26"/>
      <c r="I258" s="45"/>
      <c r="J258" s="45"/>
      <c r="K258" s="27"/>
    </row>
    <row r="259" spans="8:11" x14ac:dyDescent="0.2">
      <c r="H259" s="26"/>
      <c r="I259" s="45"/>
      <c r="J259" s="45"/>
      <c r="K259" s="27"/>
    </row>
    <row r="260" spans="8:11" x14ac:dyDescent="0.2">
      <c r="H260" s="26"/>
      <c r="I260" s="45"/>
      <c r="J260" s="45"/>
      <c r="K260" s="27"/>
    </row>
    <row r="261" spans="8:11" x14ac:dyDescent="0.2">
      <c r="H261" s="26"/>
      <c r="I261" s="70"/>
      <c r="J261" s="70"/>
      <c r="K261" s="27"/>
    </row>
    <row r="262" spans="8:11" x14ac:dyDescent="0.2">
      <c r="H262" s="26"/>
      <c r="I262" s="70"/>
      <c r="J262" s="70"/>
      <c r="K262" s="27"/>
    </row>
  </sheetData>
  <autoFilter ref="C21:C244"/>
  <customSheetViews>
    <customSheetView guid="{D735A0E3-67D4-4A47-94B7-B543B7FA080E}" showAutoFilter="1" topLeftCell="A229">
      <selection activeCell="D244" sqref="D244"/>
      <pageMargins left="0.75" right="0.75" top="1" bottom="1" header="0.5" footer="0.5"/>
      <pageSetup paperSize="9" scale="90" orientation="landscape" r:id="rId1"/>
      <headerFooter alignWithMargins="0"/>
      <autoFilter ref="C21:C244"/>
    </customSheetView>
    <customSheetView guid="{7FDDDD5D-ED8E-47A5-AFBE-0056D605C291}" showAutoFilter="1" topLeftCell="A13">
      <selection activeCell="A14" sqref="A14"/>
      <pageMargins left="0.75" right="0.75" top="1" bottom="1" header="0.5" footer="0.5"/>
      <pageSetup paperSize="9" scale="90" orientation="landscape" r:id="rId2"/>
      <headerFooter alignWithMargins="0"/>
      <autoFilter ref="C21:C246"/>
    </customSheetView>
    <customSheetView guid="{A743F9C7-8B89-4E8F-B91F-1FFB859064F2}" showAutoFilter="1" topLeftCell="C239">
      <selection activeCell="D246" sqref="D246"/>
      <pageMargins left="0.75" right="0.75" top="1" bottom="1" header="0.5" footer="0.5"/>
      <pageSetup paperSize="9" scale="90" orientation="landscape" r:id="rId3"/>
      <headerFooter alignWithMargins="0"/>
      <autoFilter ref="C21:C246"/>
    </customSheetView>
    <customSheetView guid="{D916705D-5F60-466F-8EBC-00890A40BBF6}" showAutoFilter="1" topLeftCell="C13">
      <selection activeCell="K29" sqref="K29"/>
      <pageMargins left="0.75" right="0.75" top="1" bottom="1" header="0.5" footer="0.5"/>
      <pageSetup paperSize="9" scale="90" orientation="landscape" r:id="rId4"/>
      <headerFooter alignWithMargins="0"/>
      <autoFilter ref="C21:C244"/>
    </customSheetView>
    <customSheetView guid="{86462F47-30CD-4D77-8883-003B13E6B20D}" showAutoFilter="1" topLeftCell="B217">
      <selection activeCell="B14" sqref="B14"/>
      <pageMargins left="0.75" right="0.75" top="1" bottom="1" header="0.5" footer="0.5"/>
      <pageSetup paperSize="9" scale="90" orientation="landscape" r:id="rId5"/>
      <headerFooter alignWithMargins="0"/>
      <autoFilter ref="C21:C244"/>
    </customSheetView>
  </customSheetViews>
  <pageMargins left="0.75" right="0.75" top="1" bottom="1" header="0.5" footer="0.5"/>
  <pageSetup paperSize="9" scale="90" orientation="landscape" r:id="rId6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2"/>
  <sheetViews>
    <sheetView topLeftCell="C1" zoomScaleNormal="100" workbookViewId="0">
      <pane ySplit="19" topLeftCell="A242" activePane="bottomLeft" state="frozen"/>
      <selection activeCell="C1" sqref="C1"/>
      <selection pane="bottomLeft" activeCell="D244" sqref="D244:G244"/>
    </sheetView>
  </sheetViews>
  <sheetFormatPr defaultRowHeight="12.75" x14ac:dyDescent="0.2"/>
  <cols>
    <col min="1" max="1" width="22.140625" customWidth="1"/>
    <col min="2" max="2" width="35.28515625" customWidth="1"/>
    <col min="3" max="3" width="26.140625" customWidth="1"/>
    <col min="4" max="4" width="13.28515625" style="30" customWidth="1"/>
    <col min="5" max="5" width="11.5703125" style="30" customWidth="1"/>
    <col min="6" max="6" width="13.7109375" style="30" customWidth="1"/>
    <col min="7" max="7" width="11.7109375" style="30" customWidth="1"/>
    <col min="8" max="8" width="13.42578125" style="30" customWidth="1"/>
    <col min="9" max="9" width="11.140625" style="30" customWidth="1"/>
    <col min="10" max="10" width="13.140625" style="30" customWidth="1"/>
    <col min="11" max="11" width="12.85546875" style="30" customWidth="1"/>
    <col min="12" max="12" width="10.85546875" customWidth="1"/>
    <col min="13" max="14" width="11.5703125" customWidth="1"/>
    <col min="15" max="15" width="12" customWidth="1"/>
    <col min="16" max="16" width="13" customWidth="1"/>
    <col min="17" max="17" width="12.7109375" customWidth="1"/>
  </cols>
  <sheetData>
    <row r="1" spans="2:15" ht="15.75" x14ac:dyDescent="0.25">
      <c r="I1" s="85"/>
      <c r="J1" s="85"/>
      <c r="K1" s="85"/>
      <c r="L1" s="85"/>
      <c r="M1" s="17" t="s">
        <v>16</v>
      </c>
      <c r="N1" s="17"/>
    </row>
    <row r="2" spans="2:15" ht="15.75" hidden="1" x14ac:dyDescent="0.25">
      <c r="B2" t="s">
        <v>0</v>
      </c>
      <c r="I2" s="85"/>
      <c r="J2" s="85"/>
      <c r="K2" s="85"/>
      <c r="L2" s="85"/>
      <c r="M2" s="17" t="s">
        <v>12</v>
      </c>
      <c r="N2" s="17"/>
      <c r="O2" s="17"/>
    </row>
    <row r="3" spans="2:15" ht="15.75" hidden="1" x14ac:dyDescent="0.25">
      <c r="I3" s="85"/>
      <c r="J3" s="85"/>
      <c r="K3" s="85"/>
      <c r="L3" s="85"/>
      <c r="M3" s="17" t="s">
        <v>13</v>
      </c>
      <c r="N3" s="17"/>
      <c r="O3" s="17"/>
    </row>
    <row r="4" spans="2:15" ht="15.75" hidden="1" x14ac:dyDescent="0.25">
      <c r="I4" s="32"/>
      <c r="J4" s="32"/>
      <c r="K4" s="32"/>
      <c r="L4" s="85"/>
      <c r="M4" s="17" t="s">
        <v>14</v>
      </c>
      <c r="N4" s="17"/>
      <c r="O4" s="17"/>
    </row>
    <row r="5" spans="2:15" ht="15.75" hidden="1" x14ac:dyDescent="0.25">
      <c r="I5" s="85"/>
      <c r="J5" s="85"/>
      <c r="K5" s="85"/>
      <c r="L5" s="85"/>
      <c r="M5" s="17" t="s">
        <v>15</v>
      </c>
      <c r="N5" s="17"/>
      <c r="O5" s="17"/>
    </row>
    <row r="6" spans="2:15" ht="15.75" hidden="1" x14ac:dyDescent="0.25">
      <c r="I6" s="85"/>
      <c r="J6" s="85"/>
      <c r="K6" s="85"/>
      <c r="L6" s="85"/>
      <c r="O6" s="17"/>
    </row>
    <row r="7" spans="2:15" ht="15.75" hidden="1" x14ac:dyDescent="0.25">
      <c r="I7" s="85"/>
      <c r="J7" s="85"/>
      <c r="K7" s="85"/>
      <c r="L7" s="85"/>
    </row>
    <row r="8" spans="2:15" ht="15.75" hidden="1" x14ac:dyDescent="0.25">
      <c r="I8" s="32"/>
      <c r="J8" s="32"/>
      <c r="K8" s="32"/>
    </row>
    <row r="9" spans="2:15" ht="12.75" hidden="1" customHeight="1" x14ac:dyDescent="0.2"/>
    <row r="10" spans="2:15" ht="12.75" hidden="1" customHeight="1" x14ac:dyDescent="0.25"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</row>
    <row r="11" spans="2:15" ht="15.75" hidden="1" x14ac:dyDescent="0.25">
      <c r="B11" s="83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</row>
    <row r="12" spans="2:15" ht="15.75" hidden="1" x14ac:dyDescent="0.25">
      <c r="B12" s="83"/>
      <c r="C12" s="83"/>
      <c r="D12" s="33"/>
      <c r="E12" s="33"/>
      <c r="F12" s="33"/>
      <c r="G12" s="33"/>
      <c r="H12" s="33"/>
      <c r="I12" s="33"/>
      <c r="J12" s="33"/>
      <c r="K12" s="34"/>
      <c r="L12" s="13"/>
      <c r="M12" s="13"/>
    </row>
    <row r="13" spans="2:15" ht="13.5" thickBot="1" x14ac:dyDescent="0.25">
      <c r="B13" s="84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</row>
    <row r="14" spans="2:15" ht="16.5" thickBot="1" x14ac:dyDescent="0.3">
      <c r="B14" s="128" t="s">
        <v>434</v>
      </c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2"/>
    </row>
    <row r="15" spans="2:15" x14ac:dyDescent="0.2"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</row>
    <row r="16" spans="2:15" x14ac:dyDescent="0.2">
      <c r="B16" s="13"/>
      <c r="C16" s="13"/>
      <c r="D16" s="35"/>
      <c r="E16" s="35"/>
      <c r="F16" s="35"/>
      <c r="G16" s="35"/>
      <c r="H16" s="35"/>
      <c r="I16" s="35"/>
      <c r="J16" s="35"/>
      <c r="K16" s="35"/>
      <c r="L16" s="13"/>
      <c r="M16" s="13"/>
    </row>
    <row r="18" spans="1:17" ht="13.5" thickBot="1" x14ac:dyDescent="0.25"/>
    <row r="19" spans="1:17" ht="196.5" customHeight="1" thickTop="1" thickBot="1" x14ac:dyDescent="0.25">
      <c r="A19" s="2" t="s">
        <v>1</v>
      </c>
      <c r="B19" s="2" t="s">
        <v>2</v>
      </c>
      <c r="C19" s="3" t="s">
        <v>3</v>
      </c>
      <c r="D19" s="66" t="s">
        <v>17</v>
      </c>
      <c r="E19" s="66"/>
      <c r="F19" s="66" t="s">
        <v>4</v>
      </c>
      <c r="G19" s="57"/>
      <c r="H19" s="79" t="s">
        <v>5</v>
      </c>
      <c r="I19" s="73"/>
      <c r="J19" s="79" t="s">
        <v>6</v>
      </c>
      <c r="K19" s="73"/>
      <c r="L19" s="72" t="s">
        <v>18</v>
      </c>
      <c r="M19" s="73"/>
      <c r="N19" s="72" t="s">
        <v>19</v>
      </c>
      <c r="O19" s="73"/>
      <c r="P19" s="72" t="s">
        <v>20</v>
      </c>
      <c r="Q19" s="73"/>
    </row>
    <row r="20" spans="1:17" ht="13.5" thickTop="1" x14ac:dyDescent="0.2">
      <c r="A20" s="4">
        <v>1</v>
      </c>
      <c r="B20" s="5">
        <v>2</v>
      </c>
      <c r="C20" s="6">
        <v>3</v>
      </c>
      <c r="D20" s="67">
        <v>4</v>
      </c>
      <c r="E20" s="56"/>
      <c r="F20" s="74">
        <v>5</v>
      </c>
      <c r="G20" s="78"/>
      <c r="H20" s="76">
        <v>6</v>
      </c>
      <c r="I20" s="78"/>
      <c r="J20" s="76">
        <v>7</v>
      </c>
      <c r="K20" s="78"/>
      <c r="L20" s="77">
        <v>8</v>
      </c>
      <c r="M20" s="78"/>
      <c r="N20" s="77">
        <v>9</v>
      </c>
      <c r="O20" s="78"/>
      <c r="P20" s="77">
        <v>10</v>
      </c>
      <c r="Q20" s="78"/>
    </row>
    <row r="21" spans="1:17" ht="12.75" customHeight="1" x14ac:dyDescent="0.2">
      <c r="A21" s="7"/>
      <c r="B21" s="7"/>
      <c r="C21" s="7"/>
      <c r="D21" s="70" t="s">
        <v>7</v>
      </c>
      <c r="E21" s="70" t="s">
        <v>8</v>
      </c>
      <c r="F21" s="70" t="s">
        <v>7</v>
      </c>
      <c r="G21" s="70" t="s">
        <v>8</v>
      </c>
      <c r="H21" s="70" t="s">
        <v>7</v>
      </c>
      <c r="I21" s="70" t="s">
        <v>8</v>
      </c>
      <c r="J21" s="70" t="s">
        <v>7</v>
      </c>
      <c r="K21" s="70" t="s">
        <v>8</v>
      </c>
      <c r="L21" s="8" t="s">
        <v>7</v>
      </c>
      <c r="M21" s="8" t="s">
        <v>9</v>
      </c>
      <c r="N21" s="8" t="s">
        <v>7</v>
      </c>
      <c r="O21" s="8" t="s">
        <v>9</v>
      </c>
      <c r="P21" s="8" t="s">
        <v>7</v>
      </c>
      <c r="Q21" s="8" t="s">
        <v>9</v>
      </c>
    </row>
    <row r="22" spans="1:17" ht="28.5" customHeight="1" x14ac:dyDescent="0.25">
      <c r="A22" s="28" t="s">
        <v>136</v>
      </c>
      <c r="B22" s="28" t="s">
        <v>353</v>
      </c>
      <c r="C22" s="92" t="s">
        <v>146</v>
      </c>
      <c r="D22" s="69"/>
      <c r="E22" s="70"/>
      <c r="F22" s="70"/>
      <c r="G22" s="70"/>
      <c r="H22" s="70"/>
      <c r="I22" s="70"/>
      <c r="J22" s="70"/>
      <c r="K22" s="70"/>
      <c r="L22" s="8"/>
      <c r="M22" s="8"/>
      <c r="N22" s="8"/>
      <c r="O22" s="8"/>
      <c r="P22" s="8"/>
      <c r="Q22" s="8"/>
    </row>
    <row r="23" spans="1:17" ht="12" customHeight="1" x14ac:dyDescent="0.25">
      <c r="A23" s="18"/>
      <c r="B23" s="18"/>
      <c r="C23" s="18" t="s">
        <v>300</v>
      </c>
      <c r="D23" s="121">
        <v>10</v>
      </c>
      <c r="E23" s="121">
        <f>1047+590</f>
        <v>1637</v>
      </c>
      <c r="F23" s="121">
        <v>2</v>
      </c>
      <c r="G23" s="121">
        <v>255</v>
      </c>
      <c r="H23" s="62"/>
      <c r="I23" s="24"/>
      <c r="J23" s="59">
        <v>2</v>
      </c>
      <c r="K23" s="59">
        <v>255</v>
      </c>
      <c r="L23" s="8"/>
      <c r="M23" s="8"/>
      <c r="N23" s="8"/>
      <c r="O23" s="8"/>
      <c r="P23" s="8"/>
      <c r="Q23" s="8"/>
    </row>
    <row r="24" spans="1:17" ht="12" customHeight="1" x14ac:dyDescent="0.25">
      <c r="A24" s="18"/>
      <c r="B24" s="18"/>
      <c r="C24" s="18" t="s">
        <v>301</v>
      </c>
      <c r="D24" s="121">
        <v>14</v>
      </c>
      <c r="E24" s="121">
        <f>2812.1+616.3+990</f>
        <v>4418.3999999999996</v>
      </c>
      <c r="F24" s="121">
        <v>3</v>
      </c>
      <c r="G24" s="121">
        <v>815</v>
      </c>
      <c r="H24" s="62"/>
      <c r="I24" s="24"/>
      <c r="J24" s="59">
        <v>1</v>
      </c>
      <c r="K24" s="59">
        <v>100</v>
      </c>
      <c r="L24" s="8"/>
      <c r="M24" s="8"/>
      <c r="N24" s="8"/>
      <c r="O24" s="8"/>
      <c r="P24" s="8"/>
      <c r="Q24" s="8"/>
    </row>
    <row r="25" spans="1:17" ht="15" x14ac:dyDescent="0.25">
      <c r="A25" s="18"/>
      <c r="B25" s="18"/>
      <c r="C25" s="18" t="s">
        <v>302</v>
      </c>
      <c r="D25" s="121">
        <v>5</v>
      </c>
      <c r="E25" s="121">
        <f>550+600+221</f>
        <v>1371</v>
      </c>
      <c r="F25" s="121">
        <v>2</v>
      </c>
      <c r="G25" s="121">
        <v>550</v>
      </c>
      <c r="H25" s="62"/>
      <c r="I25" s="24"/>
      <c r="J25" s="59"/>
      <c r="K25" s="59"/>
      <c r="L25" s="8"/>
      <c r="M25" s="8"/>
      <c r="N25" s="8"/>
      <c r="O25" s="8"/>
      <c r="P25" s="8"/>
      <c r="Q25" s="8"/>
    </row>
    <row r="26" spans="1:17" ht="15" x14ac:dyDescent="0.25">
      <c r="A26" s="18"/>
      <c r="B26" s="18"/>
      <c r="C26" s="18" t="s">
        <v>303</v>
      </c>
      <c r="D26" s="121">
        <v>14</v>
      </c>
      <c r="E26" s="121">
        <f>1494+614</f>
        <v>2108</v>
      </c>
      <c r="F26" s="121">
        <v>4</v>
      </c>
      <c r="G26" s="121">
        <v>310</v>
      </c>
      <c r="H26" s="62"/>
      <c r="I26" s="24"/>
      <c r="J26" s="59">
        <v>2</v>
      </c>
      <c r="K26" s="59">
        <v>130</v>
      </c>
      <c r="L26" s="8"/>
      <c r="M26" s="8"/>
      <c r="N26" s="8"/>
      <c r="O26" s="8"/>
      <c r="P26" s="8"/>
      <c r="Q26" s="8"/>
    </row>
    <row r="27" spans="1:17" ht="15" x14ac:dyDescent="0.25">
      <c r="A27" s="18"/>
      <c r="B27" s="18"/>
      <c r="C27" s="18" t="s">
        <v>304</v>
      </c>
      <c r="D27" s="121">
        <v>1</v>
      </c>
      <c r="E27" s="121">
        <v>40</v>
      </c>
      <c r="F27" s="59"/>
      <c r="G27" s="59"/>
      <c r="H27" s="62"/>
      <c r="I27" s="24"/>
      <c r="J27" s="59"/>
      <c r="K27" s="59"/>
      <c r="L27" s="8"/>
      <c r="M27" s="8"/>
      <c r="N27" s="8"/>
      <c r="O27" s="8"/>
      <c r="P27" s="8"/>
      <c r="Q27" s="8"/>
    </row>
    <row r="28" spans="1:17" ht="15" x14ac:dyDescent="0.25">
      <c r="A28" s="18"/>
      <c r="B28" s="18"/>
      <c r="C28" s="18" t="s">
        <v>305</v>
      </c>
      <c r="D28" s="121">
        <v>8</v>
      </c>
      <c r="E28" s="121">
        <v>885</v>
      </c>
      <c r="F28" s="121">
        <v>3</v>
      </c>
      <c r="G28" s="121">
        <v>400</v>
      </c>
      <c r="H28" s="62"/>
      <c r="I28" s="24"/>
      <c r="J28" s="59">
        <v>2</v>
      </c>
      <c r="K28" s="59">
        <v>125</v>
      </c>
      <c r="L28" s="8"/>
      <c r="M28" s="8"/>
      <c r="N28" s="8"/>
      <c r="O28" s="8"/>
      <c r="P28" s="8"/>
      <c r="Q28" s="8"/>
    </row>
    <row r="29" spans="1:17" ht="15" x14ac:dyDescent="0.25">
      <c r="A29" s="18"/>
      <c r="B29" s="18"/>
      <c r="C29" s="18" t="s">
        <v>306</v>
      </c>
      <c r="D29" s="122">
        <v>30</v>
      </c>
      <c r="E29" s="122">
        <f>3683+827</f>
        <v>4510</v>
      </c>
      <c r="F29" s="122">
        <v>5</v>
      </c>
      <c r="G29" s="122">
        <v>922</v>
      </c>
      <c r="H29" s="123">
        <v>1</v>
      </c>
      <c r="I29" s="122">
        <v>360</v>
      </c>
      <c r="J29" s="60">
        <v>6</v>
      </c>
      <c r="K29" s="60">
        <v>1086</v>
      </c>
      <c r="L29" s="8"/>
      <c r="M29" s="8"/>
      <c r="N29" s="8"/>
      <c r="O29" s="8"/>
      <c r="P29" s="8"/>
      <c r="Q29" s="8"/>
    </row>
    <row r="30" spans="1:17" ht="15" x14ac:dyDescent="0.25">
      <c r="A30" s="18"/>
      <c r="B30" s="18"/>
      <c r="C30" s="18" t="s">
        <v>307</v>
      </c>
      <c r="D30" s="121">
        <v>6</v>
      </c>
      <c r="E30" s="121">
        <v>343</v>
      </c>
      <c r="F30" s="31">
        <v>3</v>
      </c>
      <c r="G30" s="31">
        <v>85</v>
      </c>
      <c r="H30" s="62"/>
      <c r="I30" s="24"/>
      <c r="J30" s="59"/>
      <c r="K30" s="59"/>
      <c r="L30" s="8"/>
      <c r="M30" s="8"/>
      <c r="N30" s="8"/>
      <c r="O30" s="8"/>
      <c r="P30" s="8"/>
      <c r="Q30" s="8"/>
    </row>
    <row r="31" spans="1:17" ht="12.75" customHeight="1" x14ac:dyDescent="0.25">
      <c r="A31" s="18"/>
      <c r="B31" s="18"/>
      <c r="C31" s="18" t="s">
        <v>308</v>
      </c>
      <c r="D31" s="121">
        <v>7</v>
      </c>
      <c r="E31" s="121">
        <v>976</v>
      </c>
      <c r="F31" s="121">
        <v>1</v>
      </c>
      <c r="G31" s="121">
        <v>250</v>
      </c>
      <c r="H31" s="62"/>
      <c r="I31" s="24"/>
      <c r="J31" s="59">
        <v>4</v>
      </c>
      <c r="K31" s="59">
        <v>590</v>
      </c>
      <c r="L31" s="8"/>
      <c r="M31" s="8"/>
      <c r="N31" s="8"/>
      <c r="O31" s="8"/>
      <c r="P31" s="8"/>
      <c r="Q31" s="8"/>
    </row>
    <row r="32" spans="1:17" ht="12.75" customHeight="1" x14ac:dyDescent="0.25">
      <c r="A32" s="18"/>
      <c r="B32" s="18"/>
      <c r="C32" s="18" t="s">
        <v>309</v>
      </c>
      <c r="D32" s="121">
        <v>11</v>
      </c>
      <c r="E32" s="121">
        <f>1181+220</f>
        <v>1401</v>
      </c>
      <c r="F32" s="121">
        <v>3</v>
      </c>
      <c r="G32" s="121">
        <v>295</v>
      </c>
      <c r="H32" s="62"/>
      <c r="I32" s="24"/>
      <c r="J32" s="59">
        <v>3</v>
      </c>
      <c r="K32" s="59">
        <v>240</v>
      </c>
      <c r="L32" s="8"/>
      <c r="M32" s="8"/>
      <c r="N32" s="8"/>
      <c r="O32" s="8"/>
      <c r="P32" s="8"/>
      <c r="Q32" s="8"/>
    </row>
    <row r="33" spans="1:17" ht="12.75" customHeight="1" x14ac:dyDescent="0.25">
      <c r="A33" s="18"/>
      <c r="B33" s="18"/>
      <c r="C33" s="18" t="s">
        <v>310</v>
      </c>
      <c r="D33" s="121">
        <v>8</v>
      </c>
      <c r="E33" s="121">
        <v>780</v>
      </c>
      <c r="F33" s="121">
        <v>3</v>
      </c>
      <c r="G33" s="121">
        <v>335</v>
      </c>
      <c r="H33" s="62"/>
      <c r="I33" s="24"/>
      <c r="J33" s="59">
        <v>3</v>
      </c>
      <c r="K33" s="59">
        <v>335</v>
      </c>
      <c r="L33" s="8"/>
      <c r="M33" s="8"/>
      <c r="N33" s="8"/>
      <c r="O33" s="8"/>
      <c r="P33" s="8"/>
      <c r="Q33" s="8"/>
    </row>
    <row r="34" spans="1:17" ht="12.75" customHeight="1" x14ac:dyDescent="0.25">
      <c r="A34" s="18"/>
      <c r="B34" s="18"/>
      <c r="C34" s="18" t="s">
        <v>311</v>
      </c>
      <c r="D34" s="121">
        <v>5</v>
      </c>
      <c r="E34" s="121">
        <v>145</v>
      </c>
      <c r="F34" s="59">
        <v>3</v>
      </c>
      <c r="G34" s="59">
        <v>35</v>
      </c>
      <c r="H34" s="62"/>
      <c r="I34" s="24"/>
      <c r="J34" s="59">
        <v>1</v>
      </c>
      <c r="K34" s="59">
        <v>8</v>
      </c>
      <c r="L34" s="8"/>
      <c r="M34" s="8"/>
      <c r="N34" s="8"/>
      <c r="O34" s="8"/>
      <c r="P34" s="8"/>
      <c r="Q34" s="8"/>
    </row>
    <row r="35" spans="1:17" ht="12.75" customHeight="1" x14ac:dyDescent="0.25">
      <c r="A35" s="18"/>
      <c r="B35" s="18"/>
      <c r="C35" s="18" t="s">
        <v>312</v>
      </c>
      <c r="D35" s="121">
        <v>6</v>
      </c>
      <c r="E35" s="121">
        <v>300</v>
      </c>
      <c r="F35" s="59">
        <v>1</v>
      </c>
      <c r="G35" s="59">
        <v>50</v>
      </c>
      <c r="H35" s="62"/>
      <c r="I35" s="24"/>
      <c r="J35" s="59">
        <v>1</v>
      </c>
      <c r="K35" s="59">
        <v>5</v>
      </c>
      <c r="L35" s="8"/>
      <c r="M35" s="8"/>
      <c r="N35" s="8"/>
      <c r="O35" s="8"/>
      <c r="P35" s="8"/>
      <c r="Q35" s="8"/>
    </row>
    <row r="36" spans="1:17" ht="12.75" customHeight="1" x14ac:dyDescent="0.25">
      <c r="A36" s="18"/>
      <c r="B36" s="18"/>
      <c r="C36" s="18" t="s">
        <v>313</v>
      </c>
      <c r="D36" s="122">
        <v>11</v>
      </c>
      <c r="E36" s="122">
        <v>580</v>
      </c>
      <c r="F36" s="122">
        <v>2</v>
      </c>
      <c r="G36" s="122">
        <v>165</v>
      </c>
      <c r="H36" s="62"/>
      <c r="I36" s="70"/>
      <c r="J36" s="60">
        <v>2</v>
      </c>
      <c r="K36" s="60">
        <v>140</v>
      </c>
      <c r="L36" s="8"/>
      <c r="M36" s="8"/>
      <c r="N36" s="8"/>
      <c r="O36" s="8"/>
      <c r="P36" s="8"/>
      <c r="Q36" s="8"/>
    </row>
    <row r="37" spans="1:17" ht="12.75" customHeight="1" x14ac:dyDescent="0.25">
      <c r="A37" s="18"/>
      <c r="B37" s="18"/>
      <c r="C37" s="18" t="s">
        <v>314</v>
      </c>
      <c r="D37" s="121">
        <v>2</v>
      </c>
      <c r="E37" s="121">
        <v>47</v>
      </c>
      <c r="F37" s="59"/>
      <c r="G37" s="59"/>
      <c r="H37" s="62"/>
      <c r="I37" s="24"/>
      <c r="J37" s="59"/>
      <c r="K37" s="59"/>
      <c r="L37" s="8"/>
      <c r="M37" s="8"/>
      <c r="N37" s="8"/>
      <c r="O37" s="8"/>
      <c r="P37" s="8"/>
      <c r="Q37" s="8"/>
    </row>
    <row r="38" spans="1:17" ht="12.75" customHeight="1" x14ac:dyDescent="0.25">
      <c r="A38" s="18"/>
      <c r="B38" s="18"/>
      <c r="C38" s="18" t="s">
        <v>315</v>
      </c>
      <c r="D38" s="121">
        <v>7</v>
      </c>
      <c r="E38" s="121">
        <v>766</v>
      </c>
      <c r="F38" s="59">
        <v>2</v>
      </c>
      <c r="G38" s="59">
        <v>20</v>
      </c>
      <c r="H38" s="62"/>
      <c r="I38" s="24"/>
      <c r="J38" s="59">
        <v>2</v>
      </c>
      <c r="K38" s="59">
        <v>20</v>
      </c>
      <c r="L38" s="8"/>
      <c r="M38" s="8"/>
      <c r="N38" s="8"/>
      <c r="O38" s="8"/>
      <c r="P38" s="8"/>
      <c r="Q38" s="8"/>
    </row>
    <row r="39" spans="1:17" ht="12.75" customHeight="1" x14ac:dyDescent="0.25">
      <c r="A39" s="18"/>
      <c r="B39" s="18"/>
      <c r="C39" s="18" t="s">
        <v>316</v>
      </c>
      <c r="D39" s="121">
        <v>5</v>
      </c>
      <c r="E39" s="121">
        <v>330</v>
      </c>
      <c r="F39" s="121">
        <v>2</v>
      </c>
      <c r="G39" s="121">
        <v>90</v>
      </c>
      <c r="H39" s="62"/>
      <c r="I39" s="24"/>
      <c r="J39" s="59">
        <v>1</v>
      </c>
      <c r="K39" s="59">
        <v>60</v>
      </c>
      <c r="L39" s="8"/>
      <c r="M39" s="8"/>
      <c r="N39" s="8"/>
      <c r="O39" s="8"/>
      <c r="P39" s="8"/>
      <c r="Q39" s="8"/>
    </row>
    <row r="40" spans="1:17" ht="12.75" customHeight="1" x14ac:dyDescent="0.25">
      <c r="A40" s="18"/>
      <c r="B40" s="18"/>
      <c r="C40" s="18" t="s">
        <v>317</v>
      </c>
      <c r="D40" s="31"/>
      <c r="E40" s="31"/>
      <c r="F40" s="31"/>
      <c r="G40" s="31"/>
      <c r="H40" s="62"/>
      <c r="I40" s="24"/>
      <c r="J40" s="59"/>
      <c r="K40" s="59"/>
      <c r="L40" s="8"/>
      <c r="M40" s="8"/>
      <c r="N40" s="8"/>
      <c r="O40" s="8"/>
      <c r="P40" s="8"/>
      <c r="Q40" s="8"/>
    </row>
    <row r="41" spans="1:17" ht="12.75" customHeight="1" x14ac:dyDescent="0.25">
      <c r="A41" s="18"/>
      <c r="B41" s="18"/>
      <c r="C41" s="18" t="s">
        <v>318</v>
      </c>
      <c r="D41" s="121">
        <v>3</v>
      </c>
      <c r="E41" s="121">
        <v>300</v>
      </c>
      <c r="F41" s="31">
        <v>2</v>
      </c>
      <c r="G41" s="31">
        <v>180</v>
      </c>
      <c r="H41" s="62"/>
      <c r="I41" s="24"/>
      <c r="J41" s="59">
        <v>1</v>
      </c>
      <c r="K41" s="59">
        <v>15</v>
      </c>
      <c r="L41" s="8"/>
      <c r="M41" s="8"/>
      <c r="N41" s="8"/>
      <c r="O41" s="8"/>
      <c r="P41" s="8"/>
      <c r="Q41" s="8"/>
    </row>
    <row r="42" spans="1:17" ht="12.75" customHeight="1" x14ac:dyDescent="0.25">
      <c r="A42" s="18"/>
      <c r="B42" s="18"/>
      <c r="C42" s="18" t="s">
        <v>319</v>
      </c>
      <c r="D42" s="121">
        <v>3</v>
      </c>
      <c r="E42" s="121">
        <v>355</v>
      </c>
      <c r="F42" s="121">
        <v>2</v>
      </c>
      <c r="G42" s="121">
        <v>265</v>
      </c>
      <c r="H42" s="62"/>
      <c r="I42" s="24"/>
      <c r="J42" s="59"/>
      <c r="K42" s="59"/>
      <c r="L42" s="8"/>
      <c r="M42" s="8"/>
      <c r="N42" s="8"/>
      <c r="O42" s="8"/>
      <c r="P42" s="8"/>
      <c r="Q42" s="8"/>
    </row>
    <row r="43" spans="1:17" ht="12.75" customHeight="1" x14ac:dyDescent="0.25">
      <c r="A43" s="18"/>
      <c r="B43" s="18"/>
      <c r="C43" s="18" t="s">
        <v>320</v>
      </c>
      <c r="D43" s="121">
        <v>5</v>
      </c>
      <c r="E43" s="121">
        <v>370</v>
      </c>
      <c r="F43" s="121">
        <v>2</v>
      </c>
      <c r="G43" s="121">
        <v>260</v>
      </c>
      <c r="H43" s="62"/>
      <c r="I43" s="24"/>
      <c r="J43" s="59"/>
      <c r="K43" s="59"/>
      <c r="L43" s="8"/>
      <c r="M43" s="8"/>
      <c r="N43" s="8"/>
      <c r="O43" s="8"/>
      <c r="P43" s="8"/>
      <c r="Q43" s="8"/>
    </row>
    <row r="44" spans="1:17" ht="12.75" customHeight="1" x14ac:dyDescent="0.25">
      <c r="A44" s="18"/>
      <c r="B44" s="18"/>
      <c r="C44" s="18" t="s">
        <v>321</v>
      </c>
      <c r="D44" s="121">
        <v>4</v>
      </c>
      <c r="E44" s="121">
        <v>270</v>
      </c>
      <c r="F44" s="121">
        <v>2</v>
      </c>
      <c r="G44" s="121">
        <v>195</v>
      </c>
      <c r="H44" s="62"/>
      <c r="I44" s="24"/>
      <c r="J44" s="59">
        <v>3</v>
      </c>
      <c r="K44" s="59">
        <v>45</v>
      </c>
      <c r="L44" s="8"/>
      <c r="M44" s="8"/>
      <c r="N44" s="8"/>
      <c r="O44" s="8"/>
      <c r="P44" s="8"/>
      <c r="Q44" s="8"/>
    </row>
    <row r="45" spans="1:17" ht="12.75" customHeight="1" x14ac:dyDescent="0.25">
      <c r="A45" s="18"/>
      <c r="B45" s="18"/>
      <c r="C45" s="18" t="s">
        <v>322</v>
      </c>
      <c r="D45" s="127">
        <v>1</v>
      </c>
      <c r="E45" s="127">
        <v>60</v>
      </c>
      <c r="F45" s="126"/>
      <c r="G45" s="126"/>
      <c r="H45" s="62"/>
      <c r="I45" s="24"/>
      <c r="J45" s="59"/>
      <c r="K45" s="59"/>
      <c r="L45" s="8"/>
      <c r="M45" s="8"/>
      <c r="N45" s="8"/>
      <c r="O45" s="8"/>
      <c r="P45" s="8"/>
      <c r="Q45" s="8"/>
    </row>
    <row r="46" spans="1:17" ht="12.75" customHeight="1" x14ac:dyDescent="0.25">
      <c r="A46" s="18"/>
      <c r="B46" s="18"/>
      <c r="C46" s="18" t="s">
        <v>323</v>
      </c>
      <c r="D46" s="121">
        <v>6</v>
      </c>
      <c r="E46" s="121">
        <v>1382.4</v>
      </c>
      <c r="F46" s="59">
        <v>2</v>
      </c>
      <c r="G46" s="59">
        <v>90</v>
      </c>
      <c r="H46" s="62"/>
      <c r="I46" s="24"/>
      <c r="J46" s="59">
        <v>2</v>
      </c>
      <c r="K46" s="59">
        <v>90</v>
      </c>
      <c r="L46" s="8"/>
      <c r="M46" s="8"/>
      <c r="N46" s="8"/>
      <c r="O46" s="8"/>
      <c r="P46" s="8"/>
      <c r="Q46" s="8"/>
    </row>
    <row r="47" spans="1:17" ht="12.75" customHeight="1" x14ac:dyDescent="0.25">
      <c r="A47" s="18"/>
      <c r="B47" s="18"/>
      <c r="C47" s="18" t="s">
        <v>324</v>
      </c>
      <c r="D47" s="59">
        <v>2</v>
      </c>
      <c r="E47" s="59">
        <v>260</v>
      </c>
      <c r="F47" s="59"/>
      <c r="G47" s="59"/>
      <c r="H47" s="62"/>
      <c r="I47" s="24"/>
      <c r="J47" s="59"/>
      <c r="K47" s="59"/>
      <c r="L47" s="8"/>
      <c r="M47" s="8"/>
      <c r="N47" s="8"/>
      <c r="O47" s="8"/>
      <c r="P47" s="8"/>
      <c r="Q47" s="8"/>
    </row>
    <row r="48" spans="1:17" ht="12.75" customHeight="1" x14ac:dyDescent="0.25">
      <c r="A48" s="18"/>
      <c r="B48" s="18"/>
      <c r="C48" s="18" t="s">
        <v>325</v>
      </c>
      <c r="D48" s="121">
        <v>8</v>
      </c>
      <c r="E48" s="121">
        <f>662+320</f>
        <v>982</v>
      </c>
      <c r="F48" s="59">
        <v>3</v>
      </c>
      <c r="G48" s="59">
        <f>85+320</f>
        <v>405</v>
      </c>
      <c r="H48" s="62"/>
      <c r="I48" s="24"/>
      <c r="J48" s="59"/>
      <c r="K48" s="59"/>
      <c r="L48" s="8"/>
      <c r="M48" s="8"/>
      <c r="N48" s="8"/>
      <c r="O48" s="8"/>
      <c r="P48" s="8"/>
      <c r="Q48" s="8"/>
    </row>
    <row r="49" spans="1:17" ht="12.75" customHeight="1" x14ac:dyDescent="0.25">
      <c r="A49" s="18"/>
      <c r="B49" s="18"/>
      <c r="C49" s="18" t="s">
        <v>326</v>
      </c>
      <c r="D49" s="122">
        <v>15</v>
      </c>
      <c r="E49" s="122">
        <f>1665+495</f>
        <v>2160</v>
      </c>
      <c r="F49" s="122">
        <v>3</v>
      </c>
      <c r="G49" s="122">
        <v>217</v>
      </c>
      <c r="H49" s="62"/>
      <c r="I49" s="70"/>
      <c r="J49" s="60"/>
      <c r="K49" s="60"/>
      <c r="L49" s="8"/>
      <c r="M49" s="8"/>
      <c r="N49" s="8"/>
      <c r="O49" s="8"/>
      <c r="P49" s="8"/>
      <c r="Q49" s="8"/>
    </row>
    <row r="50" spans="1:17" ht="12.75" customHeight="1" x14ac:dyDescent="0.25">
      <c r="A50" s="18"/>
      <c r="B50" s="18"/>
      <c r="C50" s="18" t="s">
        <v>327</v>
      </c>
      <c r="D50" s="121">
        <v>2</v>
      </c>
      <c r="E50" s="121">
        <v>324</v>
      </c>
      <c r="F50" s="59">
        <v>1</v>
      </c>
      <c r="G50" s="59">
        <v>15</v>
      </c>
      <c r="H50" s="62"/>
      <c r="I50" s="24"/>
      <c r="J50" s="59"/>
      <c r="K50" s="59"/>
      <c r="L50" s="8"/>
      <c r="M50" s="8"/>
      <c r="N50" s="8"/>
      <c r="O50" s="8"/>
      <c r="P50" s="8"/>
      <c r="Q50" s="8"/>
    </row>
    <row r="51" spans="1:17" ht="12.75" customHeight="1" x14ac:dyDescent="0.25">
      <c r="A51" s="18"/>
      <c r="B51" s="18"/>
      <c r="C51" s="18" t="s">
        <v>328</v>
      </c>
      <c r="D51" s="121">
        <v>6</v>
      </c>
      <c r="E51" s="121">
        <v>860</v>
      </c>
      <c r="F51" s="121">
        <v>1</v>
      </c>
      <c r="G51" s="121">
        <v>500</v>
      </c>
      <c r="H51" s="62"/>
      <c r="I51" s="24"/>
      <c r="J51" s="59"/>
      <c r="K51" s="59"/>
      <c r="L51" s="8"/>
      <c r="M51" s="8"/>
      <c r="N51" s="8"/>
      <c r="O51" s="8"/>
      <c r="P51" s="8"/>
      <c r="Q51" s="8"/>
    </row>
    <row r="52" spans="1:17" ht="12.75" customHeight="1" x14ac:dyDescent="0.25">
      <c r="A52" s="18"/>
      <c r="B52" s="18"/>
      <c r="C52" s="18" t="s">
        <v>329</v>
      </c>
      <c r="D52" s="121">
        <v>6</v>
      </c>
      <c r="E52" s="121">
        <v>390</v>
      </c>
      <c r="F52" s="121">
        <v>3</v>
      </c>
      <c r="G52" s="121">
        <v>130</v>
      </c>
      <c r="H52" s="62"/>
      <c r="I52" s="24"/>
      <c r="J52" s="59">
        <v>2</v>
      </c>
      <c r="K52" s="59">
        <v>100</v>
      </c>
      <c r="L52" s="8"/>
      <c r="M52" s="8"/>
      <c r="N52" s="8"/>
      <c r="O52" s="8"/>
      <c r="P52" s="8"/>
      <c r="Q52" s="8"/>
    </row>
    <row r="53" spans="1:17" ht="12.75" customHeight="1" x14ac:dyDescent="0.25">
      <c r="A53" s="18"/>
      <c r="B53" s="18"/>
      <c r="C53" s="18" t="s">
        <v>330</v>
      </c>
      <c r="D53" s="59">
        <v>1</v>
      </c>
      <c r="E53" s="59">
        <v>25</v>
      </c>
      <c r="F53" s="59"/>
      <c r="G53" s="59"/>
      <c r="H53" s="62"/>
      <c r="I53" s="24"/>
      <c r="J53" s="59"/>
      <c r="K53" s="59"/>
      <c r="L53" s="8"/>
      <c r="M53" s="8"/>
      <c r="N53" s="8"/>
      <c r="O53" s="8"/>
      <c r="P53" s="8"/>
      <c r="Q53" s="8"/>
    </row>
    <row r="54" spans="1:17" ht="12.75" customHeight="1" x14ac:dyDescent="0.25">
      <c r="A54" s="18"/>
      <c r="B54" s="18"/>
      <c r="C54" s="18" t="s">
        <v>331</v>
      </c>
      <c r="D54" s="121">
        <v>5</v>
      </c>
      <c r="E54" s="121">
        <f>415+670</f>
        <v>1085</v>
      </c>
      <c r="F54" s="59">
        <v>1</v>
      </c>
      <c r="G54" s="59">
        <v>15</v>
      </c>
      <c r="H54" s="62"/>
      <c r="I54" s="24"/>
      <c r="J54" s="59"/>
      <c r="K54" s="59"/>
      <c r="L54" s="8"/>
      <c r="M54" s="8"/>
      <c r="N54" s="8"/>
      <c r="O54" s="8"/>
      <c r="P54" s="8"/>
      <c r="Q54" s="8"/>
    </row>
    <row r="55" spans="1:17" ht="12.75" customHeight="1" x14ac:dyDescent="0.25">
      <c r="A55" s="18"/>
      <c r="B55" s="18"/>
      <c r="C55" s="18" t="s">
        <v>332</v>
      </c>
      <c r="D55" s="31"/>
      <c r="E55" s="31"/>
      <c r="F55" s="31"/>
      <c r="G55" s="31"/>
      <c r="H55" s="62"/>
      <c r="I55" s="24"/>
      <c r="J55" s="59"/>
      <c r="K55" s="59"/>
      <c r="L55" s="8"/>
      <c r="M55" s="8"/>
      <c r="N55" s="8"/>
      <c r="O55" s="8"/>
      <c r="P55" s="8"/>
      <c r="Q55" s="8"/>
    </row>
    <row r="56" spans="1:17" ht="12.75" customHeight="1" x14ac:dyDescent="0.25">
      <c r="A56" s="18"/>
      <c r="B56" s="18"/>
      <c r="C56" s="18" t="s">
        <v>333</v>
      </c>
      <c r="D56" s="31">
        <v>1</v>
      </c>
      <c r="E56" s="31">
        <v>40</v>
      </c>
      <c r="F56" s="31"/>
      <c r="G56" s="31"/>
      <c r="H56" s="62"/>
      <c r="I56" s="24"/>
      <c r="J56" s="59"/>
      <c r="K56" s="59"/>
      <c r="L56" s="8"/>
      <c r="M56" s="8"/>
      <c r="N56" s="8"/>
      <c r="O56" s="8"/>
      <c r="P56" s="8"/>
      <c r="Q56" s="8"/>
    </row>
    <row r="57" spans="1:17" ht="12.75" customHeight="1" x14ac:dyDescent="0.25">
      <c r="A57" s="18"/>
      <c r="B57" s="18"/>
      <c r="C57" s="18" t="s">
        <v>334</v>
      </c>
      <c r="D57" s="31">
        <v>1</v>
      </c>
      <c r="E57" s="31">
        <v>14</v>
      </c>
      <c r="F57" s="31">
        <v>1</v>
      </c>
      <c r="G57" s="31">
        <v>14</v>
      </c>
      <c r="H57" s="62"/>
      <c r="I57" s="24"/>
      <c r="J57" s="59"/>
      <c r="K57" s="59"/>
      <c r="L57" s="8"/>
      <c r="M57" s="8"/>
      <c r="N57" s="8"/>
      <c r="O57" s="8"/>
      <c r="P57" s="8"/>
      <c r="Q57" s="8"/>
    </row>
    <row r="58" spans="1:17" ht="12.75" customHeight="1" x14ac:dyDescent="0.25">
      <c r="A58" s="18"/>
      <c r="B58" s="18"/>
      <c r="C58" s="18" t="s">
        <v>335</v>
      </c>
      <c r="D58" s="121">
        <v>1</v>
      </c>
      <c r="E58" s="121">
        <v>40</v>
      </c>
      <c r="F58" s="121">
        <v>1</v>
      </c>
      <c r="G58" s="121">
        <v>40</v>
      </c>
      <c r="H58" s="62"/>
      <c r="I58" s="24"/>
      <c r="J58" s="59"/>
      <c r="K58" s="59"/>
      <c r="L58" s="8"/>
      <c r="M58" s="8"/>
      <c r="N58" s="8"/>
      <c r="O58" s="8"/>
      <c r="P58" s="8"/>
      <c r="Q58" s="8"/>
    </row>
    <row r="59" spans="1:17" ht="12.75" customHeight="1" x14ac:dyDescent="0.25">
      <c r="A59" s="18"/>
      <c r="B59" s="18"/>
      <c r="C59" s="18" t="s">
        <v>336</v>
      </c>
      <c r="D59" s="70"/>
      <c r="E59" s="70"/>
      <c r="F59" s="70"/>
      <c r="G59" s="70"/>
      <c r="H59" s="62"/>
      <c r="I59" s="70"/>
      <c r="J59" s="60"/>
      <c r="K59" s="60"/>
      <c r="L59" s="8"/>
      <c r="M59" s="8"/>
      <c r="N59" s="8"/>
      <c r="O59" s="8"/>
      <c r="P59" s="8"/>
      <c r="Q59" s="8"/>
    </row>
    <row r="60" spans="1:17" ht="12.75" customHeight="1" x14ac:dyDescent="0.25">
      <c r="A60" s="18"/>
      <c r="B60" s="18"/>
      <c r="C60" s="18" t="s">
        <v>337</v>
      </c>
      <c r="D60" s="31">
        <v>2</v>
      </c>
      <c r="E60" s="31">
        <v>103</v>
      </c>
      <c r="F60" s="31">
        <v>1</v>
      </c>
      <c r="G60" s="31">
        <v>12</v>
      </c>
      <c r="H60" s="62"/>
      <c r="I60" s="24"/>
      <c r="J60" s="59">
        <v>2</v>
      </c>
      <c r="K60" s="59">
        <v>54</v>
      </c>
      <c r="L60" s="8"/>
      <c r="M60" s="8"/>
      <c r="N60" s="8"/>
      <c r="O60" s="8"/>
      <c r="P60" s="8"/>
      <c r="Q60" s="8"/>
    </row>
    <row r="61" spans="1:17" ht="12.75" customHeight="1" x14ac:dyDescent="0.25">
      <c r="A61" s="18"/>
      <c r="B61" s="18"/>
      <c r="C61" s="18" t="s">
        <v>338</v>
      </c>
      <c r="D61" s="31">
        <v>1</v>
      </c>
      <c r="E61" s="31">
        <v>400</v>
      </c>
      <c r="F61" s="31"/>
      <c r="G61" s="31"/>
      <c r="H61" s="62"/>
      <c r="I61" s="24"/>
      <c r="J61" s="59"/>
      <c r="K61" s="59"/>
      <c r="L61" s="8"/>
      <c r="M61" s="8"/>
      <c r="N61" s="8"/>
      <c r="O61" s="8"/>
      <c r="P61" s="8"/>
      <c r="Q61" s="8"/>
    </row>
    <row r="62" spans="1:17" ht="12.75" customHeight="1" x14ac:dyDescent="0.25">
      <c r="A62" s="18"/>
      <c r="B62" s="18"/>
      <c r="C62" s="18" t="s">
        <v>339</v>
      </c>
      <c r="D62" s="31"/>
      <c r="E62" s="31"/>
      <c r="F62" s="31"/>
      <c r="G62" s="31"/>
      <c r="H62" s="62"/>
      <c r="I62" s="24"/>
      <c r="J62" s="59"/>
      <c r="K62" s="59"/>
      <c r="L62" s="8"/>
      <c r="M62" s="8"/>
      <c r="N62" s="8"/>
      <c r="O62" s="8"/>
      <c r="P62" s="8"/>
      <c r="Q62" s="8"/>
    </row>
    <row r="63" spans="1:17" ht="12.75" customHeight="1" x14ac:dyDescent="0.25">
      <c r="A63" s="18"/>
      <c r="B63" s="18"/>
      <c r="C63" s="18" t="s">
        <v>372</v>
      </c>
      <c r="D63" s="121">
        <v>5</v>
      </c>
      <c r="E63" s="121">
        <f>350+380+490</f>
        <v>1220</v>
      </c>
      <c r="F63" s="31">
        <v>1</v>
      </c>
      <c r="G63" s="31">
        <f>350</f>
        <v>350</v>
      </c>
      <c r="H63" s="62"/>
      <c r="I63" s="24"/>
      <c r="J63" s="59"/>
      <c r="K63" s="59"/>
      <c r="L63" s="8"/>
      <c r="M63" s="8"/>
      <c r="N63" s="8"/>
      <c r="O63" s="8"/>
      <c r="P63" s="8"/>
      <c r="Q63" s="8"/>
    </row>
    <row r="64" spans="1:17" ht="17.25" customHeight="1" x14ac:dyDescent="0.2">
      <c r="A64" s="18"/>
      <c r="B64" s="18"/>
      <c r="C64" s="19" t="s">
        <v>30</v>
      </c>
      <c r="D64" s="31">
        <f t="shared" ref="D64:Q64" si="0">SUM(D23:D63)</f>
        <v>228</v>
      </c>
      <c r="E64" s="31">
        <f t="shared" si="0"/>
        <v>31277.800000000003</v>
      </c>
      <c r="F64" s="31">
        <f t="shared" si="0"/>
        <v>65</v>
      </c>
      <c r="G64" s="31">
        <f t="shared" si="0"/>
        <v>7265</v>
      </c>
      <c r="H64" s="31">
        <f t="shared" si="0"/>
        <v>1</v>
      </c>
      <c r="I64" s="31">
        <f t="shared" si="0"/>
        <v>360</v>
      </c>
      <c r="J64" s="59">
        <f t="shared" si="0"/>
        <v>40</v>
      </c>
      <c r="K64" s="59">
        <f t="shared" si="0"/>
        <v>3398</v>
      </c>
      <c r="L64" s="31">
        <f t="shared" si="0"/>
        <v>0</v>
      </c>
      <c r="M64" s="31">
        <f t="shared" si="0"/>
        <v>0</v>
      </c>
      <c r="N64" s="31">
        <f t="shared" si="0"/>
        <v>0</v>
      </c>
      <c r="O64" s="31">
        <f t="shared" si="0"/>
        <v>0</v>
      </c>
      <c r="P64" s="31">
        <f t="shared" si="0"/>
        <v>0</v>
      </c>
      <c r="Q64" s="31">
        <f t="shared" si="0"/>
        <v>0</v>
      </c>
    </row>
    <row r="65" spans="1:17" ht="15" x14ac:dyDescent="0.25">
      <c r="A65" s="18"/>
      <c r="B65" s="18"/>
      <c r="C65" s="92" t="s">
        <v>148</v>
      </c>
      <c r="D65" s="69"/>
      <c r="E65" s="31"/>
      <c r="F65" s="31"/>
      <c r="G65" s="31"/>
      <c r="H65" s="62">
        <v>0</v>
      </c>
      <c r="I65" s="24"/>
      <c r="J65" s="59"/>
      <c r="K65" s="59"/>
      <c r="L65" s="8"/>
      <c r="M65" s="8"/>
      <c r="N65" s="8"/>
      <c r="O65" s="8"/>
      <c r="P65" s="8"/>
      <c r="Q65" s="8"/>
    </row>
    <row r="66" spans="1:17" ht="12.75" customHeight="1" x14ac:dyDescent="0.25">
      <c r="A66" s="18"/>
      <c r="B66" s="48"/>
      <c r="C66" s="18" t="s">
        <v>344</v>
      </c>
      <c r="D66" s="121">
        <v>5</v>
      </c>
      <c r="E66" s="121">
        <v>553</v>
      </c>
      <c r="F66" s="31">
        <v>2</v>
      </c>
      <c r="G66" s="31">
        <v>140</v>
      </c>
      <c r="H66" s="62"/>
      <c r="I66" s="24"/>
      <c r="J66" s="59">
        <v>2</v>
      </c>
      <c r="K66" s="59">
        <v>170</v>
      </c>
      <c r="L66" s="8"/>
      <c r="M66" s="8"/>
      <c r="N66" s="8"/>
      <c r="O66" s="8"/>
      <c r="P66" s="8"/>
      <c r="Q66" s="8"/>
    </row>
    <row r="67" spans="1:17" ht="12.75" customHeight="1" x14ac:dyDescent="0.25">
      <c r="A67" s="18"/>
      <c r="B67" s="48"/>
      <c r="C67" s="18" t="s">
        <v>149</v>
      </c>
      <c r="D67" s="121">
        <v>5</v>
      </c>
      <c r="E67" s="121">
        <v>797</v>
      </c>
      <c r="F67" s="121">
        <v>2</v>
      </c>
      <c r="G67" s="121">
        <v>230</v>
      </c>
      <c r="H67" s="62"/>
      <c r="I67" s="24"/>
      <c r="J67" s="59">
        <v>1</v>
      </c>
      <c r="K67" s="59">
        <v>70</v>
      </c>
      <c r="L67" s="8"/>
      <c r="M67" s="8"/>
      <c r="N67" s="8"/>
      <c r="O67" s="8"/>
      <c r="P67" s="8"/>
      <c r="Q67" s="8"/>
    </row>
    <row r="68" spans="1:17" ht="12.75" customHeight="1" x14ac:dyDescent="0.25">
      <c r="A68" s="18"/>
      <c r="B68" s="48"/>
      <c r="C68" s="18" t="s">
        <v>150</v>
      </c>
      <c r="D68" s="121">
        <v>4</v>
      </c>
      <c r="E68" s="121">
        <v>358</v>
      </c>
      <c r="F68" s="31">
        <v>2</v>
      </c>
      <c r="G68" s="31">
        <v>50</v>
      </c>
      <c r="H68" s="62"/>
      <c r="I68" s="24"/>
      <c r="J68" s="59">
        <v>1</v>
      </c>
      <c r="K68" s="59">
        <v>15</v>
      </c>
      <c r="L68" s="8"/>
      <c r="M68" s="8"/>
      <c r="N68" s="8"/>
      <c r="O68" s="8"/>
      <c r="P68" s="8"/>
      <c r="Q68" s="8"/>
    </row>
    <row r="69" spans="1:17" ht="12.75" customHeight="1" x14ac:dyDescent="0.25">
      <c r="A69" s="18"/>
      <c r="B69" s="48"/>
      <c r="C69" s="18" t="s">
        <v>151</v>
      </c>
      <c r="D69" s="31">
        <v>1</v>
      </c>
      <c r="E69" s="31">
        <v>80</v>
      </c>
      <c r="F69" s="31"/>
      <c r="G69" s="31"/>
      <c r="H69" s="62"/>
      <c r="I69" s="24"/>
      <c r="J69" s="59"/>
      <c r="K69" s="59"/>
      <c r="L69" s="8"/>
      <c r="M69" s="8"/>
      <c r="N69" s="8"/>
      <c r="O69" s="8"/>
      <c r="P69" s="8"/>
      <c r="Q69" s="8"/>
    </row>
    <row r="70" spans="1:17" ht="12.75" customHeight="1" x14ac:dyDescent="0.25">
      <c r="A70" s="18"/>
      <c r="B70" s="48"/>
      <c r="C70" s="18" t="s">
        <v>152</v>
      </c>
      <c r="D70" s="121">
        <v>4</v>
      </c>
      <c r="E70" s="121">
        <v>85</v>
      </c>
      <c r="F70" s="121">
        <v>2</v>
      </c>
      <c r="G70" s="121">
        <v>65</v>
      </c>
      <c r="H70" s="62"/>
      <c r="I70" s="24"/>
      <c r="J70" s="59">
        <v>1</v>
      </c>
      <c r="K70" s="59">
        <v>15</v>
      </c>
      <c r="L70" s="8"/>
      <c r="M70" s="8"/>
      <c r="N70" s="8"/>
      <c r="O70" s="8"/>
      <c r="P70" s="8"/>
      <c r="Q70" s="8"/>
    </row>
    <row r="71" spans="1:17" ht="12.75" customHeight="1" x14ac:dyDescent="0.25">
      <c r="A71" s="18"/>
      <c r="B71" s="48"/>
      <c r="C71" s="18" t="s">
        <v>345</v>
      </c>
      <c r="D71" s="121">
        <v>3</v>
      </c>
      <c r="E71" s="121">
        <v>106</v>
      </c>
      <c r="F71" s="121">
        <v>1</v>
      </c>
      <c r="G71" s="121">
        <v>52</v>
      </c>
      <c r="H71" s="62"/>
      <c r="I71" s="24"/>
      <c r="J71" s="59"/>
      <c r="K71" s="59"/>
      <c r="L71" s="8"/>
      <c r="M71" s="8"/>
      <c r="N71" s="8"/>
      <c r="O71" s="8"/>
      <c r="P71" s="8"/>
      <c r="Q71" s="8"/>
    </row>
    <row r="72" spans="1:17" ht="12.75" customHeight="1" x14ac:dyDescent="0.25">
      <c r="A72" s="18"/>
      <c r="B72" s="48"/>
      <c r="C72" s="18" t="s">
        <v>153</v>
      </c>
      <c r="D72" s="31"/>
      <c r="E72" s="31"/>
      <c r="F72" s="31"/>
      <c r="G72" s="31"/>
      <c r="H72" s="62"/>
      <c r="I72" s="24"/>
      <c r="J72" s="59"/>
      <c r="K72" s="59"/>
      <c r="L72" s="8"/>
      <c r="M72" s="8"/>
      <c r="N72" s="8"/>
      <c r="O72" s="8"/>
      <c r="P72" s="8"/>
      <c r="Q72" s="8"/>
    </row>
    <row r="73" spans="1:17" ht="12.75" customHeight="1" x14ac:dyDescent="0.25">
      <c r="A73" s="18"/>
      <c r="B73" s="48"/>
      <c r="C73" s="18" t="s">
        <v>155</v>
      </c>
      <c r="D73" s="121">
        <v>1</v>
      </c>
      <c r="E73" s="121">
        <v>70</v>
      </c>
      <c r="F73" s="31"/>
      <c r="G73" s="31"/>
      <c r="H73" s="62"/>
      <c r="I73" s="24"/>
      <c r="J73" s="59"/>
      <c r="K73" s="59"/>
      <c r="L73" s="8"/>
      <c r="M73" s="8"/>
      <c r="N73" s="8"/>
      <c r="O73" s="8"/>
      <c r="P73" s="8"/>
      <c r="Q73" s="8"/>
    </row>
    <row r="74" spans="1:17" ht="12.75" customHeight="1" x14ac:dyDescent="0.25">
      <c r="A74" s="18"/>
      <c r="B74" s="48"/>
      <c r="C74" s="18" t="s">
        <v>433</v>
      </c>
      <c r="D74" s="31"/>
      <c r="E74" s="31"/>
      <c r="F74" s="31"/>
      <c r="G74" s="31"/>
      <c r="H74" s="62"/>
      <c r="I74" s="24"/>
      <c r="J74" s="59"/>
      <c r="K74" s="59"/>
      <c r="L74" s="8"/>
      <c r="M74" s="8"/>
      <c r="N74" s="8"/>
      <c r="O74" s="8"/>
      <c r="P74" s="8"/>
      <c r="Q74" s="8"/>
    </row>
    <row r="75" spans="1:17" ht="12.75" customHeight="1" x14ac:dyDescent="0.25">
      <c r="A75" s="18"/>
      <c r="B75" s="48"/>
      <c r="C75" s="18" t="s">
        <v>147</v>
      </c>
      <c r="D75" s="31"/>
      <c r="E75" s="31"/>
      <c r="F75" s="31"/>
      <c r="G75" s="31"/>
      <c r="H75" s="62"/>
      <c r="I75" s="24"/>
      <c r="J75" s="59"/>
      <c r="K75" s="59"/>
      <c r="L75" s="8"/>
      <c r="M75" s="8"/>
      <c r="N75" s="8"/>
      <c r="O75" s="8"/>
      <c r="P75" s="8"/>
      <c r="Q75" s="8"/>
    </row>
    <row r="76" spans="1:17" ht="12.75" customHeight="1" x14ac:dyDescent="0.25">
      <c r="A76" s="18"/>
      <c r="B76" s="48"/>
      <c r="C76" s="18" t="s">
        <v>156</v>
      </c>
      <c r="D76" s="31"/>
      <c r="E76" s="31"/>
      <c r="F76" s="31"/>
      <c r="G76" s="31"/>
      <c r="H76" s="62"/>
      <c r="I76" s="24"/>
      <c r="J76" s="59"/>
      <c r="K76" s="59"/>
      <c r="L76" s="8"/>
      <c r="M76" s="8"/>
      <c r="N76" s="8"/>
      <c r="O76" s="8"/>
      <c r="P76" s="8"/>
      <c r="Q76" s="8"/>
    </row>
    <row r="77" spans="1:17" ht="12.75" customHeight="1" x14ac:dyDescent="0.25">
      <c r="A77" s="18"/>
      <c r="B77" s="48"/>
      <c r="C77" s="18" t="s">
        <v>157</v>
      </c>
      <c r="D77" s="121">
        <v>3</v>
      </c>
      <c r="E77" s="121">
        <v>270</v>
      </c>
      <c r="F77" s="31">
        <v>2</v>
      </c>
      <c r="G77" s="31">
        <v>70</v>
      </c>
      <c r="H77" s="62"/>
      <c r="I77" s="24"/>
      <c r="J77" s="59">
        <v>1</v>
      </c>
      <c r="K77" s="59">
        <v>40</v>
      </c>
      <c r="L77" s="8"/>
      <c r="M77" s="8"/>
      <c r="N77" s="8"/>
      <c r="O77" s="8"/>
      <c r="P77" s="8"/>
      <c r="Q77" s="8"/>
    </row>
    <row r="78" spans="1:17" ht="12.75" customHeight="1" x14ac:dyDescent="0.25">
      <c r="A78" s="18"/>
      <c r="B78" s="48"/>
      <c r="C78" s="18" t="s">
        <v>158</v>
      </c>
      <c r="D78" s="121">
        <v>3</v>
      </c>
      <c r="E78" s="121">
        <v>75</v>
      </c>
      <c r="F78" s="59"/>
      <c r="G78" s="59"/>
      <c r="H78" s="62"/>
      <c r="I78" s="24"/>
      <c r="J78" s="59"/>
      <c r="K78" s="59"/>
      <c r="L78" s="8"/>
      <c r="M78" s="8"/>
      <c r="N78" s="8"/>
      <c r="O78" s="8"/>
      <c r="P78" s="8"/>
      <c r="Q78" s="8"/>
    </row>
    <row r="79" spans="1:17" ht="12.75" customHeight="1" x14ac:dyDescent="0.25">
      <c r="A79" s="18"/>
      <c r="B79" s="48"/>
      <c r="C79" s="18" t="s">
        <v>159</v>
      </c>
      <c r="D79" s="59"/>
      <c r="E79" s="59"/>
      <c r="F79" s="59"/>
      <c r="G79" s="59"/>
      <c r="H79" s="62"/>
      <c r="I79" s="24"/>
      <c r="J79" s="59"/>
      <c r="K79" s="59"/>
      <c r="L79" s="8"/>
      <c r="M79" s="8"/>
      <c r="N79" s="8"/>
      <c r="O79" s="8"/>
      <c r="P79" s="8"/>
      <c r="Q79" s="8"/>
    </row>
    <row r="80" spans="1:17" ht="12.75" customHeight="1" x14ac:dyDescent="0.25">
      <c r="A80" s="18"/>
      <c r="B80" s="48"/>
      <c r="C80" s="18" t="s">
        <v>160</v>
      </c>
      <c r="D80" s="59"/>
      <c r="E80" s="59"/>
      <c r="F80" s="59"/>
      <c r="G80" s="59"/>
      <c r="H80" s="62"/>
      <c r="I80" s="24"/>
      <c r="J80" s="59"/>
      <c r="K80" s="59"/>
      <c r="L80" s="8"/>
      <c r="M80" s="8"/>
      <c r="N80" s="8"/>
      <c r="O80" s="8"/>
      <c r="P80" s="8"/>
      <c r="Q80" s="8"/>
    </row>
    <row r="81" spans="1:17" ht="12.75" customHeight="1" x14ac:dyDescent="0.25">
      <c r="A81" s="18"/>
      <c r="B81" s="48"/>
      <c r="C81" s="18" t="s">
        <v>161</v>
      </c>
      <c r="D81" s="59">
        <v>2</v>
      </c>
      <c r="E81" s="59">
        <v>30</v>
      </c>
      <c r="F81" s="59">
        <v>2</v>
      </c>
      <c r="G81" s="59">
        <v>30</v>
      </c>
      <c r="H81" s="62"/>
      <c r="I81" s="24"/>
      <c r="J81" s="59">
        <v>2</v>
      </c>
      <c r="K81" s="59">
        <v>30</v>
      </c>
      <c r="L81" s="8"/>
      <c r="M81" s="8"/>
      <c r="N81" s="8"/>
      <c r="O81" s="8"/>
      <c r="P81" s="8"/>
      <c r="Q81" s="8"/>
    </row>
    <row r="82" spans="1:17" ht="12.75" customHeight="1" x14ac:dyDescent="0.25">
      <c r="A82" s="18"/>
      <c r="B82" s="48"/>
      <c r="C82" s="18" t="s">
        <v>162</v>
      </c>
      <c r="D82" s="59"/>
      <c r="E82" s="59"/>
      <c r="F82" s="59"/>
      <c r="G82" s="59"/>
      <c r="H82" s="62"/>
      <c r="I82" s="24"/>
      <c r="J82" s="59"/>
      <c r="K82" s="59"/>
      <c r="L82" s="8"/>
      <c r="M82" s="8"/>
      <c r="N82" s="8"/>
      <c r="O82" s="8"/>
      <c r="P82" s="8"/>
      <c r="Q82" s="8"/>
    </row>
    <row r="83" spans="1:17" ht="12.75" customHeight="1" x14ac:dyDescent="0.25">
      <c r="A83" s="18"/>
      <c r="B83" s="48"/>
      <c r="C83" s="18" t="s">
        <v>163</v>
      </c>
      <c r="D83" s="59">
        <v>1</v>
      </c>
      <c r="E83" s="59">
        <v>5</v>
      </c>
      <c r="F83" s="59">
        <v>1</v>
      </c>
      <c r="G83" s="59">
        <v>5</v>
      </c>
      <c r="H83" s="62"/>
      <c r="I83" s="24"/>
      <c r="J83" s="59"/>
      <c r="K83" s="59"/>
      <c r="L83" s="8"/>
      <c r="M83" s="8"/>
      <c r="N83" s="8"/>
      <c r="O83" s="8"/>
      <c r="P83" s="8"/>
      <c r="Q83" s="8"/>
    </row>
    <row r="84" spans="1:17" ht="12.75" customHeight="1" x14ac:dyDescent="0.25">
      <c r="A84" s="18"/>
      <c r="B84" s="48"/>
      <c r="C84" s="18" t="s">
        <v>346</v>
      </c>
      <c r="D84" s="121">
        <v>2</v>
      </c>
      <c r="E84" s="121">
        <v>44</v>
      </c>
      <c r="F84" s="31">
        <v>1</v>
      </c>
      <c r="G84" s="31">
        <v>14</v>
      </c>
      <c r="H84" s="62"/>
      <c r="I84" s="24"/>
      <c r="J84" s="59"/>
      <c r="K84" s="59"/>
      <c r="L84" s="8"/>
      <c r="M84" s="8"/>
      <c r="N84" s="8"/>
      <c r="O84" s="8"/>
      <c r="P84" s="8"/>
      <c r="Q84" s="8"/>
    </row>
    <row r="85" spans="1:17" ht="12.75" customHeight="1" x14ac:dyDescent="0.25">
      <c r="A85" s="18"/>
      <c r="B85" s="48"/>
      <c r="C85" s="18" t="s">
        <v>171</v>
      </c>
      <c r="D85" s="31">
        <v>4</v>
      </c>
      <c r="E85" s="31">
        <v>180</v>
      </c>
      <c r="F85" s="31">
        <v>2</v>
      </c>
      <c r="G85" s="31">
        <v>70</v>
      </c>
      <c r="H85" s="62"/>
      <c r="I85" s="24"/>
      <c r="J85" s="59"/>
      <c r="K85" s="59"/>
      <c r="L85" s="8"/>
      <c r="M85" s="8"/>
      <c r="N85" s="8"/>
      <c r="O85" s="8"/>
      <c r="P85" s="8"/>
      <c r="Q85" s="8"/>
    </row>
    <row r="86" spans="1:17" ht="12.75" customHeight="1" x14ac:dyDescent="0.25">
      <c r="A86" s="18"/>
      <c r="B86" s="48"/>
      <c r="C86" s="18" t="s">
        <v>164</v>
      </c>
      <c r="D86" s="31">
        <v>1</v>
      </c>
      <c r="E86" s="31">
        <v>15</v>
      </c>
      <c r="F86" s="31">
        <v>1</v>
      </c>
      <c r="G86" s="31">
        <v>15</v>
      </c>
      <c r="H86" s="62"/>
      <c r="I86" s="24"/>
      <c r="J86" s="59"/>
      <c r="K86" s="59"/>
      <c r="L86" s="8"/>
      <c r="M86" s="8"/>
      <c r="N86" s="8"/>
      <c r="O86" s="8"/>
      <c r="P86" s="8"/>
      <c r="Q86" s="8"/>
    </row>
    <row r="87" spans="1:17" ht="12.75" customHeight="1" x14ac:dyDescent="0.25">
      <c r="A87" s="18"/>
      <c r="B87" s="48"/>
      <c r="C87" s="18" t="s">
        <v>351</v>
      </c>
      <c r="D87" s="31"/>
      <c r="E87" s="31"/>
      <c r="F87" s="31"/>
      <c r="G87" s="31"/>
      <c r="H87" s="62"/>
      <c r="I87" s="24"/>
      <c r="J87" s="59"/>
      <c r="K87" s="59"/>
      <c r="L87" s="8"/>
      <c r="M87" s="8"/>
      <c r="N87" s="8"/>
      <c r="O87" s="8"/>
      <c r="P87" s="8"/>
      <c r="Q87" s="8"/>
    </row>
    <row r="88" spans="1:17" ht="12.75" customHeight="1" x14ac:dyDescent="0.25">
      <c r="A88" s="18"/>
      <c r="B88" s="48"/>
      <c r="C88" s="18" t="s">
        <v>165</v>
      </c>
      <c r="D88" s="121">
        <v>1</v>
      </c>
      <c r="E88" s="121">
        <v>29.7</v>
      </c>
      <c r="F88" s="31">
        <v>1</v>
      </c>
      <c r="G88" s="31">
        <v>29.7</v>
      </c>
      <c r="H88" s="62"/>
      <c r="I88" s="24"/>
      <c r="J88" s="59"/>
      <c r="K88" s="59"/>
      <c r="L88" s="8"/>
      <c r="M88" s="8"/>
      <c r="N88" s="8"/>
      <c r="O88" s="8"/>
      <c r="P88" s="8"/>
      <c r="Q88" s="8"/>
    </row>
    <row r="89" spans="1:17" ht="12.75" customHeight="1" x14ac:dyDescent="0.25">
      <c r="A89" s="18"/>
      <c r="B89" s="48"/>
      <c r="C89" s="18" t="s">
        <v>166</v>
      </c>
      <c r="D89" s="121">
        <v>1</v>
      </c>
      <c r="E89" s="121">
        <v>30</v>
      </c>
      <c r="F89" s="31"/>
      <c r="G89" s="31"/>
      <c r="H89" s="62"/>
      <c r="I89" s="24"/>
      <c r="J89" s="59"/>
      <c r="K89" s="59"/>
      <c r="L89" s="8"/>
      <c r="M89" s="8"/>
      <c r="N89" s="8"/>
      <c r="O89" s="8"/>
      <c r="P89" s="8"/>
      <c r="Q89" s="8"/>
    </row>
    <row r="90" spans="1:17" ht="12.75" customHeight="1" x14ac:dyDescent="0.25">
      <c r="A90" s="18"/>
      <c r="B90" s="48"/>
      <c r="C90" s="18" t="s">
        <v>347</v>
      </c>
      <c r="D90" s="121">
        <v>1</v>
      </c>
      <c r="E90" s="121">
        <v>150</v>
      </c>
      <c r="F90" s="31"/>
      <c r="G90" s="31"/>
      <c r="H90" s="62"/>
      <c r="I90" s="24"/>
      <c r="J90" s="59"/>
      <c r="K90" s="59"/>
      <c r="L90" s="8"/>
      <c r="M90" s="8"/>
      <c r="N90" s="8"/>
      <c r="O90" s="8"/>
      <c r="P90" s="8"/>
      <c r="Q90" s="8"/>
    </row>
    <row r="91" spans="1:17" ht="12.75" customHeight="1" x14ac:dyDescent="0.25">
      <c r="A91" s="18"/>
      <c r="B91" s="48"/>
      <c r="C91" s="18" t="s">
        <v>348</v>
      </c>
      <c r="D91" s="31">
        <v>1</v>
      </c>
      <c r="E91" s="31">
        <v>5</v>
      </c>
      <c r="F91" s="31">
        <v>1</v>
      </c>
      <c r="G91" s="31">
        <v>5</v>
      </c>
      <c r="H91" s="62"/>
      <c r="I91" s="24"/>
      <c r="J91" s="59">
        <v>1</v>
      </c>
      <c r="K91" s="59">
        <v>5</v>
      </c>
      <c r="L91" s="8"/>
      <c r="M91" s="8"/>
      <c r="N91" s="8"/>
      <c r="O91" s="8"/>
      <c r="P91" s="8"/>
      <c r="Q91" s="8"/>
    </row>
    <row r="92" spans="1:17" ht="12.75" customHeight="1" x14ac:dyDescent="0.25">
      <c r="A92" s="18"/>
      <c r="B92" s="48"/>
      <c r="C92" s="18" t="s">
        <v>167</v>
      </c>
      <c r="D92" s="121">
        <v>1</v>
      </c>
      <c r="E92" s="121">
        <v>40</v>
      </c>
      <c r="F92" s="31"/>
      <c r="G92" s="31"/>
      <c r="H92" s="62"/>
      <c r="I92" s="24"/>
      <c r="J92" s="59"/>
      <c r="K92" s="59"/>
      <c r="L92" s="8"/>
      <c r="M92" s="8"/>
      <c r="N92" s="8"/>
      <c r="O92" s="8"/>
      <c r="P92" s="8"/>
      <c r="Q92" s="8"/>
    </row>
    <row r="93" spans="1:17" ht="12.75" customHeight="1" x14ac:dyDescent="0.25">
      <c r="A93" s="18"/>
      <c r="B93" s="48"/>
      <c r="C93" s="18" t="s">
        <v>349</v>
      </c>
      <c r="D93" s="31">
        <v>5</v>
      </c>
      <c r="E93" s="31">
        <v>143</v>
      </c>
      <c r="F93" s="31">
        <v>2</v>
      </c>
      <c r="G93" s="31">
        <v>28</v>
      </c>
      <c r="H93" s="62"/>
      <c r="I93" s="24"/>
      <c r="J93" s="59"/>
      <c r="K93" s="59"/>
      <c r="L93" s="8"/>
      <c r="M93" s="8"/>
      <c r="N93" s="8"/>
      <c r="O93" s="8"/>
      <c r="P93" s="8"/>
      <c r="Q93" s="8"/>
    </row>
    <row r="94" spans="1:17" ht="12.75" customHeight="1" x14ac:dyDescent="0.25">
      <c r="A94" s="18"/>
      <c r="B94" s="48"/>
      <c r="C94" s="18" t="s">
        <v>168</v>
      </c>
      <c r="D94" s="31"/>
      <c r="E94" s="31"/>
      <c r="F94" s="31"/>
      <c r="G94" s="31"/>
      <c r="H94" s="62"/>
      <c r="I94" s="24"/>
      <c r="J94" s="59"/>
      <c r="K94" s="59"/>
      <c r="L94" s="8"/>
      <c r="M94" s="8"/>
      <c r="N94" s="8"/>
      <c r="O94" s="8"/>
      <c r="P94" s="8"/>
      <c r="Q94" s="8"/>
    </row>
    <row r="95" spans="1:17" ht="12.75" customHeight="1" x14ac:dyDescent="0.25">
      <c r="A95" s="18"/>
      <c r="B95" s="48"/>
      <c r="C95" s="18" t="s">
        <v>169</v>
      </c>
      <c r="D95" s="31"/>
      <c r="E95" s="31"/>
      <c r="F95" s="31"/>
      <c r="G95" s="31"/>
      <c r="H95" s="62"/>
      <c r="I95" s="24"/>
      <c r="J95" s="59"/>
      <c r="K95" s="59"/>
      <c r="L95" s="8"/>
      <c r="M95" s="8"/>
      <c r="N95" s="8"/>
      <c r="O95" s="8"/>
      <c r="P95" s="8"/>
      <c r="Q95" s="8"/>
    </row>
    <row r="96" spans="1:17" ht="12.75" customHeight="1" x14ac:dyDescent="0.25">
      <c r="A96" s="18"/>
      <c r="B96" s="48"/>
      <c r="C96" s="18" t="s">
        <v>352</v>
      </c>
      <c r="D96" s="121">
        <v>1</v>
      </c>
      <c r="E96" s="121">
        <v>350</v>
      </c>
      <c r="F96" s="121">
        <v>1</v>
      </c>
      <c r="G96" s="121">
        <v>350</v>
      </c>
      <c r="H96" s="62"/>
      <c r="I96" s="24"/>
      <c r="J96" s="59"/>
      <c r="K96" s="59"/>
      <c r="L96" s="8"/>
      <c r="M96" s="8"/>
      <c r="N96" s="8"/>
      <c r="O96" s="8"/>
      <c r="P96" s="8"/>
      <c r="Q96" s="8"/>
    </row>
    <row r="97" spans="1:17" ht="12.75" customHeight="1" x14ac:dyDescent="0.25">
      <c r="A97" s="18"/>
      <c r="B97" s="48"/>
      <c r="C97" s="18" t="s">
        <v>170</v>
      </c>
      <c r="D97" s="31"/>
      <c r="E97" s="31"/>
      <c r="F97" s="121"/>
      <c r="G97" s="121"/>
      <c r="H97" s="62"/>
      <c r="I97" s="24"/>
      <c r="J97" s="59"/>
      <c r="K97" s="59"/>
      <c r="L97" s="8"/>
      <c r="M97" s="8"/>
      <c r="N97" s="8"/>
      <c r="O97" s="8"/>
      <c r="P97" s="8"/>
      <c r="Q97" s="8"/>
    </row>
    <row r="98" spans="1:17" ht="12.75" customHeight="1" x14ac:dyDescent="0.25">
      <c r="A98" s="18"/>
      <c r="B98" s="48"/>
      <c r="C98" s="18" t="s">
        <v>350</v>
      </c>
      <c r="D98" s="121">
        <v>4</v>
      </c>
      <c r="E98" s="121">
        <v>460</v>
      </c>
      <c r="F98" s="31">
        <v>1</v>
      </c>
      <c r="G98" s="31">
        <v>60</v>
      </c>
      <c r="H98" s="62"/>
      <c r="I98" s="24"/>
      <c r="J98" s="59">
        <v>1</v>
      </c>
      <c r="K98" s="59">
        <v>60</v>
      </c>
      <c r="L98" s="8"/>
      <c r="M98" s="8"/>
      <c r="N98" s="8"/>
      <c r="O98" s="8"/>
      <c r="P98" s="8"/>
      <c r="Q98" s="8"/>
    </row>
    <row r="99" spans="1:17" ht="12.75" customHeight="1" x14ac:dyDescent="0.25">
      <c r="A99" s="18"/>
      <c r="B99" s="48"/>
      <c r="C99" s="18" t="s">
        <v>172</v>
      </c>
      <c r="D99" s="31"/>
      <c r="E99" s="31"/>
      <c r="F99" s="31"/>
      <c r="G99" s="31"/>
      <c r="H99" s="62"/>
      <c r="I99" s="24"/>
      <c r="J99" s="59"/>
      <c r="K99" s="59"/>
      <c r="L99" s="8"/>
      <c r="M99" s="8"/>
      <c r="N99" s="8"/>
      <c r="O99" s="8"/>
      <c r="P99" s="8"/>
      <c r="Q99" s="8"/>
    </row>
    <row r="100" spans="1:17" ht="12.75" customHeight="1" x14ac:dyDescent="0.25">
      <c r="A100" s="18"/>
      <c r="B100" s="48"/>
      <c r="C100" s="18" t="s">
        <v>173</v>
      </c>
      <c r="D100" s="31"/>
      <c r="E100" s="31"/>
      <c r="F100" s="31"/>
      <c r="G100" s="31"/>
      <c r="H100" s="62"/>
      <c r="I100" s="24"/>
      <c r="J100" s="59"/>
      <c r="K100" s="59"/>
      <c r="L100" s="8"/>
      <c r="M100" s="8"/>
      <c r="N100" s="8"/>
      <c r="O100" s="8"/>
      <c r="P100" s="8"/>
      <c r="Q100" s="8"/>
    </row>
    <row r="101" spans="1:17" ht="12.75" customHeight="1" x14ac:dyDescent="0.25">
      <c r="A101" s="18"/>
      <c r="B101" s="48"/>
      <c r="C101" s="46" t="s">
        <v>174</v>
      </c>
      <c r="D101" s="121">
        <v>1</v>
      </c>
      <c r="E101" s="121">
        <v>70</v>
      </c>
      <c r="F101" s="31"/>
      <c r="G101" s="31"/>
      <c r="H101" s="62">
        <v>0</v>
      </c>
      <c r="I101" s="24"/>
      <c r="J101" s="59"/>
      <c r="K101" s="59"/>
      <c r="L101" s="8"/>
      <c r="M101" s="8"/>
      <c r="N101" s="8"/>
      <c r="O101" s="8"/>
      <c r="P101" s="8"/>
      <c r="Q101" s="8"/>
    </row>
    <row r="102" spans="1:17" ht="22.5" customHeight="1" x14ac:dyDescent="0.2">
      <c r="A102" s="18"/>
      <c r="B102" s="18"/>
      <c r="C102" s="19" t="s">
        <v>30</v>
      </c>
      <c r="D102" s="31">
        <f t="shared" ref="D102:Q102" si="1">SUM(D66:D101)</f>
        <v>55</v>
      </c>
      <c r="E102" s="31">
        <f t="shared" si="1"/>
        <v>3945.7</v>
      </c>
      <c r="F102" s="31">
        <f t="shared" si="1"/>
        <v>24</v>
      </c>
      <c r="G102" s="31">
        <f t="shared" si="1"/>
        <v>1213.7</v>
      </c>
      <c r="H102" s="31">
        <f t="shared" si="1"/>
        <v>0</v>
      </c>
      <c r="I102" s="31">
        <f t="shared" si="1"/>
        <v>0</v>
      </c>
      <c r="J102" s="59">
        <f t="shared" si="1"/>
        <v>10</v>
      </c>
      <c r="K102" s="59">
        <f t="shared" si="1"/>
        <v>405</v>
      </c>
      <c r="L102" s="31">
        <f t="shared" si="1"/>
        <v>0</v>
      </c>
      <c r="M102" s="31">
        <f t="shared" si="1"/>
        <v>0</v>
      </c>
      <c r="N102" s="31">
        <f t="shared" si="1"/>
        <v>0</v>
      </c>
      <c r="O102" s="31">
        <f t="shared" si="1"/>
        <v>0</v>
      </c>
      <c r="P102" s="31">
        <f t="shared" si="1"/>
        <v>0</v>
      </c>
      <c r="Q102" s="31">
        <f t="shared" si="1"/>
        <v>0</v>
      </c>
    </row>
    <row r="103" spans="1:17" ht="15" x14ac:dyDescent="0.25">
      <c r="A103" s="18"/>
      <c r="B103" s="18"/>
      <c r="C103" s="50" t="s">
        <v>219</v>
      </c>
      <c r="D103" s="31"/>
      <c r="E103" s="31"/>
      <c r="F103" s="31"/>
      <c r="G103" s="31"/>
      <c r="H103" s="62">
        <v>0</v>
      </c>
      <c r="I103" s="24"/>
      <c r="J103" s="59"/>
      <c r="K103" s="59"/>
      <c r="L103" s="8"/>
      <c r="M103" s="8"/>
      <c r="N103" s="8"/>
      <c r="O103" s="8"/>
      <c r="P103" s="8"/>
      <c r="Q103" s="8"/>
    </row>
    <row r="104" spans="1:17" ht="15" x14ac:dyDescent="0.25">
      <c r="A104" s="18"/>
      <c r="B104" s="48"/>
      <c r="C104" s="46" t="s">
        <v>175</v>
      </c>
      <c r="D104" s="121">
        <v>15</v>
      </c>
      <c r="E104" s="121">
        <v>1958</v>
      </c>
      <c r="F104" s="124">
        <v>5</v>
      </c>
      <c r="G104" s="125">
        <v>983</v>
      </c>
      <c r="H104" s="62"/>
      <c r="I104" s="24"/>
      <c r="J104" s="59">
        <v>1</v>
      </c>
      <c r="K104" s="59">
        <v>8</v>
      </c>
      <c r="L104" s="8"/>
      <c r="M104" s="8"/>
      <c r="N104" s="8"/>
      <c r="O104" s="8"/>
      <c r="P104" s="8"/>
      <c r="Q104" s="8"/>
    </row>
    <row r="105" spans="1:17" ht="15" x14ac:dyDescent="0.25">
      <c r="A105" s="18"/>
      <c r="B105" s="48"/>
      <c r="C105" s="46" t="s">
        <v>176</v>
      </c>
      <c r="D105" s="121">
        <v>10</v>
      </c>
      <c r="E105" s="121">
        <v>2450</v>
      </c>
      <c r="F105" s="31">
        <v>2</v>
      </c>
      <c r="G105" s="31">
        <v>460</v>
      </c>
      <c r="H105" s="62"/>
      <c r="I105" s="24"/>
      <c r="J105" s="59"/>
      <c r="K105" s="59"/>
      <c r="L105" s="8"/>
      <c r="M105" s="8"/>
      <c r="N105" s="8"/>
      <c r="O105" s="8"/>
      <c r="P105" s="8"/>
      <c r="Q105" s="8"/>
    </row>
    <row r="106" spans="1:17" ht="15" x14ac:dyDescent="0.25">
      <c r="A106" s="18"/>
      <c r="B106" s="48"/>
      <c r="C106" s="46" t="s">
        <v>177</v>
      </c>
      <c r="D106" s="121">
        <v>3</v>
      </c>
      <c r="E106" s="121">
        <v>133</v>
      </c>
      <c r="F106" s="31"/>
      <c r="G106" s="31"/>
      <c r="H106" s="62"/>
      <c r="I106" s="24"/>
      <c r="J106" s="59"/>
      <c r="K106" s="59"/>
      <c r="L106" s="8"/>
      <c r="M106" s="8"/>
      <c r="N106" s="8"/>
      <c r="O106" s="8"/>
      <c r="P106" s="8"/>
      <c r="Q106" s="8"/>
    </row>
    <row r="107" spans="1:17" ht="15" x14ac:dyDescent="0.25">
      <c r="A107" s="18"/>
      <c r="B107" s="48"/>
      <c r="C107" s="46" t="s">
        <v>178</v>
      </c>
      <c r="D107" s="121">
        <v>12</v>
      </c>
      <c r="E107" s="121">
        <f>258+210</f>
        <v>468</v>
      </c>
      <c r="F107" s="31">
        <v>9</v>
      </c>
      <c r="G107" s="31">
        <v>398</v>
      </c>
      <c r="H107" s="62"/>
      <c r="I107" s="24"/>
      <c r="J107" s="59">
        <v>3</v>
      </c>
      <c r="K107" s="59">
        <v>53</v>
      </c>
      <c r="L107" s="8"/>
      <c r="M107" s="8"/>
      <c r="N107" s="8"/>
      <c r="O107" s="8"/>
      <c r="P107" s="8"/>
      <c r="Q107" s="8"/>
    </row>
    <row r="108" spans="1:17" ht="15" x14ac:dyDescent="0.25">
      <c r="A108" s="18"/>
      <c r="B108" s="48"/>
      <c r="C108" s="46" t="s">
        <v>179</v>
      </c>
      <c r="D108" s="121">
        <v>9</v>
      </c>
      <c r="E108" s="121">
        <v>863</v>
      </c>
      <c r="F108" s="31">
        <v>6</v>
      </c>
      <c r="G108" s="31">
        <v>530</v>
      </c>
      <c r="H108" s="62"/>
      <c r="I108" s="24"/>
      <c r="J108" s="59">
        <v>2</v>
      </c>
      <c r="K108" s="59">
        <v>85</v>
      </c>
      <c r="L108" s="8"/>
      <c r="M108" s="8"/>
      <c r="N108" s="8"/>
      <c r="O108" s="8"/>
      <c r="P108" s="8"/>
      <c r="Q108" s="8"/>
    </row>
    <row r="109" spans="1:17" ht="15" x14ac:dyDescent="0.25">
      <c r="A109" s="18"/>
      <c r="B109" s="48"/>
      <c r="C109" s="46" t="s">
        <v>180</v>
      </c>
      <c r="D109" s="121">
        <v>3</v>
      </c>
      <c r="E109" s="121">
        <v>117</v>
      </c>
      <c r="F109" s="31">
        <v>1</v>
      </c>
      <c r="G109" s="31">
        <v>46</v>
      </c>
      <c r="H109" s="62"/>
      <c r="I109" s="24"/>
      <c r="J109" s="59"/>
      <c r="K109" s="59"/>
      <c r="L109" s="8"/>
      <c r="M109" s="8"/>
      <c r="N109" s="8"/>
      <c r="O109" s="8"/>
      <c r="P109" s="8"/>
      <c r="Q109" s="8"/>
    </row>
    <row r="110" spans="1:17" ht="15" x14ac:dyDescent="0.25">
      <c r="A110" s="18"/>
      <c r="B110" s="48"/>
      <c r="C110" s="46" t="s">
        <v>181</v>
      </c>
      <c r="D110" s="121">
        <v>3</v>
      </c>
      <c r="E110" s="121">
        <v>53</v>
      </c>
      <c r="F110" s="31"/>
      <c r="G110" s="31"/>
      <c r="H110" s="62"/>
      <c r="I110" s="24"/>
      <c r="J110" s="59"/>
      <c r="K110" s="59"/>
      <c r="L110" s="8"/>
      <c r="M110" s="8"/>
      <c r="N110" s="8"/>
      <c r="O110" s="8"/>
      <c r="P110" s="8"/>
      <c r="Q110" s="8"/>
    </row>
    <row r="111" spans="1:17" ht="15" x14ac:dyDescent="0.25">
      <c r="A111" s="18"/>
      <c r="B111" s="48"/>
      <c r="C111" s="46" t="s">
        <v>182</v>
      </c>
      <c r="D111" s="121">
        <v>6</v>
      </c>
      <c r="E111" s="121">
        <v>160</v>
      </c>
      <c r="F111" s="31">
        <v>3</v>
      </c>
      <c r="G111" s="31">
        <v>95</v>
      </c>
      <c r="H111" s="62"/>
      <c r="I111" s="24"/>
      <c r="J111" s="59"/>
      <c r="K111" s="59"/>
      <c r="L111" s="8"/>
      <c r="M111" s="8"/>
      <c r="N111" s="8"/>
      <c r="O111" s="8"/>
      <c r="P111" s="8"/>
      <c r="Q111" s="8"/>
    </row>
    <row r="112" spans="1:17" ht="15" x14ac:dyDescent="0.25">
      <c r="A112" s="18"/>
      <c r="B112" s="48"/>
      <c r="C112" s="46" t="s">
        <v>183</v>
      </c>
      <c r="D112" s="121">
        <v>4</v>
      </c>
      <c r="E112" s="121">
        <v>387</v>
      </c>
      <c r="F112" s="31">
        <v>2</v>
      </c>
      <c r="G112" s="31">
        <v>80</v>
      </c>
      <c r="H112" s="62"/>
      <c r="I112" s="24"/>
      <c r="J112" s="59"/>
      <c r="K112" s="59"/>
      <c r="L112" s="8"/>
      <c r="M112" s="8"/>
      <c r="N112" s="8"/>
      <c r="O112" s="8"/>
      <c r="P112" s="8"/>
      <c r="Q112" s="8"/>
    </row>
    <row r="113" spans="1:17" ht="15" x14ac:dyDescent="0.25">
      <c r="A113" s="18"/>
      <c r="B113" s="48"/>
      <c r="C113" s="46" t="s">
        <v>184</v>
      </c>
      <c r="D113" s="121">
        <v>2</v>
      </c>
      <c r="E113" s="121">
        <v>23</v>
      </c>
      <c r="F113" s="121">
        <v>1</v>
      </c>
      <c r="G113" s="121">
        <v>15</v>
      </c>
      <c r="H113" s="62"/>
      <c r="I113" s="24"/>
      <c r="J113" s="59">
        <v>1</v>
      </c>
      <c r="K113" s="59">
        <v>8</v>
      </c>
      <c r="L113" s="8"/>
      <c r="M113" s="8"/>
      <c r="N113" s="8"/>
      <c r="O113" s="8"/>
      <c r="P113" s="8"/>
      <c r="Q113" s="8"/>
    </row>
    <row r="114" spans="1:17" ht="15" x14ac:dyDescent="0.25">
      <c r="A114" s="18"/>
      <c r="B114" s="48"/>
      <c r="C114" s="46" t="s">
        <v>185</v>
      </c>
      <c r="D114" s="121">
        <v>4</v>
      </c>
      <c r="E114" s="121">
        <v>265</v>
      </c>
      <c r="F114" s="121">
        <v>1</v>
      </c>
      <c r="G114" s="121">
        <v>60</v>
      </c>
      <c r="H114" s="62"/>
      <c r="I114" s="24"/>
      <c r="J114" s="59"/>
      <c r="K114" s="59"/>
      <c r="L114" s="8"/>
      <c r="M114" s="8"/>
      <c r="N114" s="8"/>
      <c r="O114" s="8"/>
      <c r="P114" s="8"/>
      <c r="Q114" s="8"/>
    </row>
    <row r="115" spans="1:17" ht="15" x14ac:dyDescent="0.25">
      <c r="A115" s="18"/>
      <c r="B115" s="48"/>
      <c r="C115" s="46" t="s">
        <v>186</v>
      </c>
      <c r="D115" s="121">
        <v>1</v>
      </c>
      <c r="E115" s="121">
        <v>80</v>
      </c>
      <c r="F115" s="31"/>
      <c r="G115" s="31"/>
      <c r="H115" s="62"/>
      <c r="I115" s="24"/>
      <c r="J115" s="59"/>
      <c r="K115" s="59"/>
      <c r="L115" s="8"/>
      <c r="M115" s="8"/>
      <c r="N115" s="8"/>
      <c r="O115" s="8"/>
      <c r="P115" s="8"/>
      <c r="Q115" s="8"/>
    </row>
    <row r="116" spans="1:17" ht="15" x14ac:dyDescent="0.25">
      <c r="A116" s="18"/>
      <c r="B116" s="48"/>
      <c r="C116" s="46" t="s">
        <v>187</v>
      </c>
      <c r="D116" s="59">
        <v>1</v>
      </c>
      <c r="E116" s="59">
        <v>8</v>
      </c>
      <c r="F116" s="59"/>
      <c r="G116" s="59"/>
      <c r="H116" s="62"/>
      <c r="I116" s="24"/>
      <c r="J116" s="59"/>
      <c r="K116" s="59"/>
      <c r="L116" s="8"/>
      <c r="M116" s="8"/>
      <c r="N116" s="8"/>
      <c r="O116" s="8"/>
      <c r="P116" s="8"/>
      <c r="Q116" s="8"/>
    </row>
    <row r="117" spans="1:17" ht="15" x14ac:dyDescent="0.25">
      <c r="A117" s="18"/>
      <c r="B117" s="48"/>
      <c r="C117" s="46" t="s">
        <v>188</v>
      </c>
      <c r="D117" s="121">
        <v>8</v>
      </c>
      <c r="E117" s="121">
        <v>1035</v>
      </c>
      <c r="F117" s="59">
        <v>3</v>
      </c>
      <c r="G117" s="59">
        <v>115</v>
      </c>
      <c r="H117" s="62"/>
      <c r="I117" s="24"/>
      <c r="J117" s="59"/>
      <c r="K117" s="59"/>
      <c r="L117" s="8"/>
      <c r="M117" s="8"/>
      <c r="N117" s="8"/>
      <c r="O117" s="8"/>
      <c r="P117" s="8"/>
      <c r="Q117" s="8"/>
    </row>
    <row r="118" spans="1:17" ht="15" x14ac:dyDescent="0.25">
      <c r="A118" s="18"/>
      <c r="B118" s="48"/>
      <c r="C118" s="46" t="s">
        <v>189</v>
      </c>
      <c r="D118" s="121">
        <v>7</v>
      </c>
      <c r="E118" s="121">
        <f>980+95</f>
        <v>1075</v>
      </c>
      <c r="F118" s="59">
        <v>2</v>
      </c>
      <c r="G118" s="59">
        <v>105</v>
      </c>
      <c r="H118" s="62"/>
      <c r="I118" s="24"/>
      <c r="J118" s="59"/>
      <c r="K118" s="59"/>
      <c r="L118" s="8"/>
      <c r="M118" s="8"/>
      <c r="N118" s="8"/>
      <c r="O118" s="8"/>
      <c r="P118" s="8"/>
      <c r="Q118" s="8"/>
    </row>
    <row r="119" spans="1:17" ht="15" x14ac:dyDescent="0.25">
      <c r="A119" s="18"/>
      <c r="B119" s="48"/>
      <c r="C119" s="46" t="s">
        <v>190</v>
      </c>
      <c r="D119" s="121">
        <v>1</v>
      </c>
      <c r="E119" s="121">
        <v>20</v>
      </c>
      <c r="F119" s="59"/>
      <c r="G119" s="59"/>
      <c r="H119" s="62"/>
      <c r="I119" s="24"/>
      <c r="J119" s="59"/>
      <c r="K119" s="59"/>
      <c r="L119" s="8"/>
      <c r="M119" s="8"/>
      <c r="N119" s="8"/>
      <c r="O119" s="8"/>
      <c r="P119" s="8"/>
      <c r="Q119" s="8"/>
    </row>
    <row r="120" spans="1:17" ht="15" x14ac:dyDescent="0.25">
      <c r="A120" s="18"/>
      <c r="B120" s="48"/>
      <c r="C120" s="46" t="s">
        <v>191</v>
      </c>
      <c r="D120" s="59"/>
      <c r="E120" s="59"/>
      <c r="F120" s="59"/>
      <c r="G120" s="59"/>
      <c r="H120" s="62"/>
      <c r="I120" s="24"/>
      <c r="J120" s="59"/>
      <c r="K120" s="59"/>
      <c r="L120" s="8"/>
      <c r="M120" s="8"/>
      <c r="N120" s="8"/>
      <c r="O120" s="8"/>
      <c r="P120" s="8"/>
      <c r="Q120" s="8"/>
    </row>
    <row r="121" spans="1:17" ht="15" x14ac:dyDescent="0.25">
      <c r="A121" s="18"/>
      <c r="B121" s="48"/>
      <c r="C121" s="46" t="s">
        <v>192</v>
      </c>
      <c r="D121" s="59"/>
      <c r="E121" s="59"/>
      <c r="F121" s="59"/>
      <c r="G121" s="59"/>
      <c r="H121" s="62"/>
      <c r="I121" s="24"/>
      <c r="J121" s="59"/>
      <c r="K121" s="59"/>
      <c r="L121" s="8"/>
      <c r="M121" s="8"/>
      <c r="N121" s="8"/>
      <c r="O121" s="8"/>
      <c r="P121" s="8"/>
      <c r="Q121" s="8"/>
    </row>
    <row r="122" spans="1:17" ht="15" x14ac:dyDescent="0.25">
      <c r="A122" s="18"/>
      <c r="B122" s="48"/>
      <c r="C122" s="46" t="s">
        <v>193</v>
      </c>
      <c r="D122" s="121">
        <v>2</v>
      </c>
      <c r="E122" s="121">
        <v>23</v>
      </c>
      <c r="F122" s="59">
        <v>1</v>
      </c>
      <c r="G122" s="59">
        <v>8</v>
      </c>
      <c r="H122" s="62"/>
      <c r="I122" s="24"/>
      <c r="J122" s="59"/>
      <c r="K122" s="59"/>
      <c r="L122" s="8"/>
      <c r="M122" s="8"/>
      <c r="N122" s="8"/>
      <c r="O122" s="8"/>
      <c r="P122" s="8"/>
      <c r="Q122" s="8"/>
    </row>
    <row r="123" spans="1:17" ht="15" x14ac:dyDescent="0.25">
      <c r="A123" s="18"/>
      <c r="B123" s="48"/>
      <c r="C123" s="46" t="s">
        <v>194</v>
      </c>
      <c r="D123" s="121">
        <v>2</v>
      </c>
      <c r="E123" s="121">
        <v>60</v>
      </c>
      <c r="F123" s="59">
        <v>2</v>
      </c>
      <c r="G123" s="59">
        <v>60</v>
      </c>
      <c r="H123" s="62"/>
      <c r="I123" s="24"/>
      <c r="J123" s="59">
        <v>2</v>
      </c>
      <c r="K123" s="59">
        <v>60</v>
      </c>
      <c r="L123" s="8"/>
      <c r="M123" s="8"/>
      <c r="N123" s="8"/>
      <c r="O123" s="8"/>
      <c r="P123" s="8"/>
      <c r="Q123" s="8"/>
    </row>
    <row r="124" spans="1:17" ht="15" x14ac:dyDescent="0.25">
      <c r="A124" s="18"/>
      <c r="B124" s="48"/>
      <c r="C124" s="46" t="s">
        <v>195</v>
      </c>
      <c r="D124" s="121">
        <v>1</v>
      </c>
      <c r="E124" s="121">
        <v>186</v>
      </c>
      <c r="F124" s="59"/>
      <c r="G124" s="59"/>
      <c r="H124" s="62"/>
      <c r="I124" s="24"/>
      <c r="J124" s="59"/>
      <c r="K124" s="59"/>
      <c r="L124" s="8"/>
      <c r="M124" s="8"/>
      <c r="N124" s="8"/>
      <c r="O124" s="8"/>
      <c r="P124" s="8"/>
      <c r="Q124" s="8"/>
    </row>
    <row r="125" spans="1:17" ht="15" x14ac:dyDescent="0.25">
      <c r="A125" s="18"/>
      <c r="B125" s="48"/>
      <c r="C125" s="46" t="s">
        <v>196</v>
      </c>
      <c r="D125" s="59"/>
      <c r="E125" s="59"/>
      <c r="F125" s="59"/>
      <c r="G125" s="59"/>
      <c r="H125" s="62"/>
      <c r="I125" s="24"/>
      <c r="J125" s="59"/>
      <c r="K125" s="59"/>
      <c r="L125" s="8"/>
      <c r="M125" s="8"/>
      <c r="N125" s="8"/>
      <c r="O125" s="8"/>
      <c r="P125" s="8"/>
      <c r="Q125" s="8"/>
    </row>
    <row r="126" spans="1:17" ht="12.75" customHeight="1" x14ac:dyDescent="0.25">
      <c r="A126" s="18"/>
      <c r="B126" s="48"/>
      <c r="C126" s="46" t="s">
        <v>197</v>
      </c>
      <c r="D126" s="31"/>
      <c r="E126" s="31"/>
      <c r="F126" s="31"/>
      <c r="G126" s="31"/>
      <c r="H126" s="62"/>
      <c r="I126" s="24"/>
      <c r="J126" s="59"/>
      <c r="K126" s="59"/>
      <c r="L126" s="8"/>
      <c r="M126" s="8"/>
      <c r="N126" s="8"/>
      <c r="O126" s="8"/>
      <c r="P126" s="8"/>
      <c r="Q126" s="8"/>
    </row>
    <row r="127" spans="1:17" ht="12.75" customHeight="1" x14ac:dyDescent="0.25">
      <c r="A127" s="18"/>
      <c r="B127" s="48"/>
      <c r="C127" s="46" t="s">
        <v>198</v>
      </c>
      <c r="D127" s="31"/>
      <c r="E127" s="31"/>
      <c r="F127" s="31"/>
      <c r="G127" s="31"/>
      <c r="H127" s="62"/>
      <c r="I127" s="24"/>
      <c r="J127" s="59"/>
      <c r="K127" s="59"/>
      <c r="L127" s="8"/>
      <c r="M127" s="8"/>
      <c r="N127" s="8"/>
      <c r="O127" s="8"/>
      <c r="P127" s="8"/>
      <c r="Q127" s="8"/>
    </row>
    <row r="128" spans="1:17" ht="12.75" customHeight="1" x14ac:dyDescent="0.25">
      <c r="A128" s="18"/>
      <c r="B128" s="48"/>
      <c r="C128" s="46" t="s">
        <v>199</v>
      </c>
      <c r="D128" s="121">
        <v>2</v>
      </c>
      <c r="E128" s="121">
        <v>42</v>
      </c>
      <c r="F128" s="31"/>
      <c r="G128" s="31"/>
      <c r="H128" s="62"/>
      <c r="I128" s="24"/>
      <c r="J128" s="59"/>
      <c r="K128" s="59"/>
      <c r="L128" s="8"/>
      <c r="M128" s="8"/>
      <c r="N128" s="8"/>
      <c r="O128" s="8"/>
      <c r="P128" s="8"/>
      <c r="Q128" s="8"/>
    </row>
    <row r="129" spans="1:17" ht="12.75" customHeight="1" x14ac:dyDescent="0.25">
      <c r="A129" s="18"/>
      <c r="B129" s="48"/>
      <c r="C129" s="46" t="s">
        <v>200</v>
      </c>
      <c r="D129" s="31">
        <v>1</v>
      </c>
      <c r="E129" s="31">
        <v>55</v>
      </c>
      <c r="F129" s="31"/>
      <c r="G129" s="31"/>
      <c r="H129" s="62"/>
      <c r="I129" s="24"/>
      <c r="J129" s="59"/>
      <c r="K129" s="59"/>
      <c r="L129" s="8"/>
      <c r="M129" s="8"/>
      <c r="N129" s="8"/>
      <c r="O129" s="8"/>
      <c r="P129" s="8"/>
      <c r="Q129" s="8"/>
    </row>
    <row r="130" spans="1:17" ht="12.75" customHeight="1" x14ac:dyDescent="0.25">
      <c r="A130" s="18"/>
      <c r="B130" s="48"/>
      <c r="C130" s="46" t="s">
        <v>201</v>
      </c>
      <c r="D130" s="121">
        <v>2</v>
      </c>
      <c r="E130" s="121">
        <v>85</v>
      </c>
      <c r="F130" s="31">
        <v>2</v>
      </c>
      <c r="G130" s="31">
        <v>85</v>
      </c>
      <c r="H130" s="62"/>
      <c r="I130" s="24"/>
      <c r="J130" s="59">
        <v>2</v>
      </c>
      <c r="K130" s="59">
        <v>85</v>
      </c>
      <c r="L130" s="8"/>
      <c r="M130" s="8"/>
      <c r="N130" s="8"/>
      <c r="O130" s="8"/>
      <c r="P130" s="8"/>
      <c r="Q130" s="8"/>
    </row>
    <row r="131" spans="1:17" ht="12.75" customHeight="1" x14ac:dyDescent="0.25">
      <c r="A131" s="18"/>
      <c r="B131" s="48"/>
      <c r="C131" s="18" t="s">
        <v>427</v>
      </c>
      <c r="D131" s="31"/>
      <c r="E131" s="31"/>
      <c r="F131" s="31"/>
      <c r="G131" s="31"/>
      <c r="H131" s="62"/>
      <c r="I131" s="24"/>
      <c r="J131" s="59"/>
      <c r="K131" s="59"/>
      <c r="L131" s="8"/>
      <c r="M131" s="8"/>
      <c r="N131" s="8"/>
      <c r="O131" s="8"/>
      <c r="P131" s="8"/>
      <c r="Q131" s="8"/>
    </row>
    <row r="132" spans="1:17" ht="12.75" customHeight="1" x14ac:dyDescent="0.25">
      <c r="A132" s="18"/>
      <c r="B132" s="48"/>
      <c r="C132" s="18" t="s">
        <v>428</v>
      </c>
      <c r="D132" s="31"/>
      <c r="E132" s="31"/>
      <c r="F132" s="31"/>
      <c r="G132" s="31"/>
      <c r="H132" s="62"/>
      <c r="I132" s="24"/>
      <c r="J132" s="59"/>
      <c r="K132" s="59"/>
      <c r="L132" s="8"/>
      <c r="M132" s="8"/>
      <c r="N132" s="8"/>
      <c r="O132" s="8"/>
      <c r="P132" s="8"/>
      <c r="Q132" s="8"/>
    </row>
    <row r="133" spans="1:17" ht="12.75" customHeight="1" x14ac:dyDescent="0.25">
      <c r="A133" s="18"/>
      <c r="B133" s="48"/>
      <c r="C133" s="46" t="s">
        <v>202</v>
      </c>
      <c r="D133" s="31"/>
      <c r="E133" s="31"/>
      <c r="F133" s="31"/>
      <c r="G133" s="31"/>
      <c r="H133" s="62"/>
      <c r="I133" s="24"/>
      <c r="J133" s="59"/>
      <c r="K133" s="59"/>
      <c r="L133" s="8"/>
      <c r="M133" s="8"/>
      <c r="N133" s="8"/>
      <c r="O133" s="8"/>
      <c r="P133" s="8"/>
      <c r="Q133" s="8"/>
    </row>
    <row r="134" spans="1:17" ht="12.75" customHeight="1" x14ac:dyDescent="0.25">
      <c r="A134" s="18"/>
      <c r="B134" s="48"/>
      <c r="C134" s="46" t="s">
        <v>203</v>
      </c>
      <c r="D134" s="31"/>
      <c r="E134" s="31"/>
      <c r="F134" s="31"/>
      <c r="G134" s="31"/>
      <c r="H134" s="62"/>
      <c r="I134" s="24"/>
      <c r="J134" s="59"/>
      <c r="K134" s="59"/>
      <c r="L134" s="8"/>
      <c r="M134" s="8"/>
      <c r="N134" s="8"/>
      <c r="O134" s="8"/>
      <c r="P134" s="8"/>
      <c r="Q134" s="8"/>
    </row>
    <row r="135" spans="1:17" ht="12.75" customHeight="1" x14ac:dyDescent="0.25">
      <c r="A135" s="18"/>
      <c r="B135" s="48"/>
      <c r="C135" s="18" t="s">
        <v>429</v>
      </c>
      <c r="D135" s="31">
        <v>1</v>
      </c>
      <c r="E135" s="31">
        <v>15</v>
      </c>
      <c r="F135" s="31">
        <v>1</v>
      </c>
      <c r="G135" s="31">
        <v>15</v>
      </c>
      <c r="H135" s="62"/>
      <c r="I135" s="24"/>
      <c r="J135" s="59"/>
      <c r="K135" s="59"/>
      <c r="L135" s="8"/>
      <c r="M135" s="8"/>
      <c r="N135" s="8"/>
      <c r="O135" s="8"/>
      <c r="P135" s="8"/>
      <c r="Q135" s="8"/>
    </row>
    <row r="136" spans="1:17" ht="12.75" customHeight="1" x14ac:dyDescent="0.25">
      <c r="A136" s="18"/>
      <c r="B136" s="48"/>
      <c r="C136" s="18" t="s">
        <v>430</v>
      </c>
      <c r="D136" s="31"/>
      <c r="E136" s="31"/>
      <c r="F136" s="31"/>
      <c r="G136" s="31"/>
      <c r="H136" s="62"/>
      <c r="I136" s="24"/>
      <c r="J136" s="59"/>
      <c r="K136" s="59"/>
      <c r="L136" s="8"/>
      <c r="M136" s="8"/>
      <c r="N136" s="8"/>
      <c r="O136" s="8"/>
      <c r="P136" s="8"/>
      <c r="Q136" s="8"/>
    </row>
    <row r="137" spans="1:17" ht="12.75" customHeight="1" x14ac:dyDescent="0.25">
      <c r="A137" s="18"/>
      <c r="B137" s="48"/>
      <c r="C137" s="46" t="s">
        <v>204</v>
      </c>
      <c r="D137" s="122">
        <v>6</v>
      </c>
      <c r="E137" s="122">
        <v>270</v>
      </c>
      <c r="F137" s="70">
        <v>3</v>
      </c>
      <c r="G137" s="70">
        <v>138</v>
      </c>
      <c r="H137" s="62"/>
      <c r="I137" s="70"/>
      <c r="J137" s="60">
        <v>1</v>
      </c>
      <c r="K137" s="60">
        <v>15</v>
      </c>
      <c r="L137" s="8"/>
      <c r="M137" s="8"/>
      <c r="N137" s="8"/>
      <c r="O137" s="8"/>
      <c r="P137" s="8"/>
      <c r="Q137" s="8"/>
    </row>
    <row r="138" spans="1:17" ht="12.75" customHeight="1" x14ac:dyDescent="0.25">
      <c r="A138" s="18"/>
      <c r="B138" s="48"/>
      <c r="C138" s="46" t="s">
        <v>205</v>
      </c>
      <c r="D138" s="121">
        <v>1</v>
      </c>
      <c r="E138" s="121">
        <v>10</v>
      </c>
      <c r="F138" s="59">
        <v>1</v>
      </c>
      <c r="G138" s="31">
        <v>10</v>
      </c>
      <c r="H138" s="62"/>
      <c r="I138" s="24"/>
      <c r="J138" s="59">
        <v>1</v>
      </c>
      <c r="K138" s="59">
        <v>10</v>
      </c>
      <c r="L138" s="8"/>
      <c r="M138" s="8"/>
      <c r="N138" s="8"/>
      <c r="O138" s="8"/>
      <c r="P138" s="8"/>
      <c r="Q138" s="8"/>
    </row>
    <row r="139" spans="1:17" ht="12.75" customHeight="1" x14ac:dyDescent="0.25">
      <c r="A139" s="18"/>
      <c r="B139" s="48"/>
      <c r="C139" s="46" t="s">
        <v>206</v>
      </c>
      <c r="D139" s="121">
        <v>1</v>
      </c>
      <c r="E139" s="121">
        <v>100</v>
      </c>
      <c r="F139" s="59">
        <v>1</v>
      </c>
      <c r="G139" s="31">
        <v>100</v>
      </c>
      <c r="H139" s="62"/>
      <c r="I139" s="24"/>
      <c r="J139" s="59">
        <v>1</v>
      </c>
      <c r="K139" s="59">
        <v>100</v>
      </c>
      <c r="L139" s="8"/>
      <c r="M139" s="8"/>
      <c r="N139" s="8"/>
      <c r="O139" s="8"/>
      <c r="P139" s="8"/>
      <c r="Q139" s="8"/>
    </row>
    <row r="140" spans="1:17" ht="12.75" customHeight="1" x14ac:dyDescent="0.25">
      <c r="A140" s="18"/>
      <c r="B140" s="48"/>
      <c r="C140" s="46" t="s">
        <v>207</v>
      </c>
      <c r="D140" s="121">
        <v>1</v>
      </c>
      <c r="E140" s="121">
        <v>95</v>
      </c>
      <c r="F140" s="59">
        <v>1</v>
      </c>
      <c r="G140" s="31">
        <v>95</v>
      </c>
      <c r="H140" s="62"/>
      <c r="I140" s="24"/>
      <c r="J140" s="59"/>
      <c r="K140" s="59"/>
      <c r="L140" s="8"/>
      <c r="M140" s="8"/>
      <c r="N140" s="8"/>
      <c r="O140" s="8"/>
      <c r="P140" s="8"/>
      <c r="Q140" s="8"/>
    </row>
    <row r="141" spans="1:17" ht="12.75" customHeight="1" x14ac:dyDescent="0.25">
      <c r="A141" s="18"/>
      <c r="B141" s="48"/>
      <c r="C141" s="46" t="s">
        <v>208</v>
      </c>
      <c r="D141" s="121">
        <v>3</v>
      </c>
      <c r="E141" s="121">
        <v>250</v>
      </c>
      <c r="F141" s="121">
        <v>2</v>
      </c>
      <c r="G141" s="121">
        <v>240</v>
      </c>
      <c r="H141" s="62"/>
      <c r="I141" s="24"/>
      <c r="J141" s="59">
        <v>1</v>
      </c>
      <c r="K141" s="59">
        <v>200</v>
      </c>
      <c r="L141" s="8"/>
      <c r="M141" s="8"/>
      <c r="N141" s="8"/>
      <c r="O141" s="8"/>
      <c r="P141" s="8"/>
      <c r="Q141" s="8"/>
    </row>
    <row r="142" spans="1:17" ht="12.75" customHeight="1" x14ac:dyDescent="0.25">
      <c r="A142" s="18"/>
      <c r="B142" s="48"/>
      <c r="C142" s="46" t="s">
        <v>209</v>
      </c>
      <c r="D142" s="121">
        <v>1</v>
      </c>
      <c r="E142" s="121">
        <v>20</v>
      </c>
      <c r="F142" s="59">
        <v>1</v>
      </c>
      <c r="G142" s="31">
        <v>20</v>
      </c>
      <c r="H142" s="62"/>
      <c r="I142" s="24"/>
      <c r="J142" s="59"/>
      <c r="K142" s="59"/>
      <c r="L142" s="8"/>
      <c r="M142" s="8"/>
      <c r="N142" s="8"/>
      <c r="O142" s="8"/>
      <c r="P142" s="8"/>
      <c r="Q142" s="8"/>
    </row>
    <row r="143" spans="1:17" ht="12.75" customHeight="1" x14ac:dyDescent="0.25">
      <c r="A143" s="18"/>
      <c r="B143" s="48"/>
      <c r="C143" s="46" t="s">
        <v>211</v>
      </c>
      <c r="D143" s="121">
        <v>6</v>
      </c>
      <c r="E143" s="121">
        <v>405</v>
      </c>
      <c r="F143" s="121">
        <v>2</v>
      </c>
      <c r="G143" s="121">
        <v>275</v>
      </c>
      <c r="H143" s="62"/>
      <c r="I143" s="24"/>
      <c r="J143" s="59">
        <v>1</v>
      </c>
      <c r="K143" s="59">
        <v>15</v>
      </c>
      <c r="L143" s="8"/>
      <c r="M143" s="8"/>
      <c r="N143" s="8"/>
      <c r="O143" s="8"/>
      <c r="P143" s="8"/>
      <c r="Q143" s="8"/>
    </row>
    <row r="144" spans="1:17" ht="12.75" customHeight="1" x14ac:dyDescent="0.25">
      <c r="A144" s="18"/>
      <c r="B144" s="48"/>
      <c r="C144" s="51" t="s">
        <v>212</v>
      </c>
      <c r="D144" s="59"/>
      <c r="E144" s="59"/>
      <c r="F144" s="59"/>
      <c r="G144" s="31"/>
      <c r="H144" s="62"/>
      <c r="I144" s="24"/>
      <c r="J144" s="59"/>
      <c r="K144" s="59"/>
      <c r="L144" s="8"/>
      <c r="M144" s="8"/>
      <c r="N144" s="8"/>
      <c r="O144" s="8"/>
      <c r="P144" s="8"/>
      <c r="Q144" s="8"/>
    </row>
    <row r="145" spans="1:17" ht="12.75" customHeight="1" x14ac:dyDescent="0.25">
      <c r="A145" s="18"/>
      <c r="B145" s="48"/>
      <c r="C145" s="52" t="s">
        <v>213</v>
      </c>
      <c r="D145" s="121">
        <v>1</v>
      </c>
      <c r="E145" s="121">
        <v>40</v>
      </c>
      <c r="F145" s="59">
        <v>1</v>
      </c>
      <c r="G145" s="31">
        <v>40</v>
      </c>
      <c r="H145" s="62"/>
      <c r="I145" s="24"/>
      <c r="J145" s="59"/>
      <c r="K145" s="59"/>
      <c r="L145" s="8"/>
      <c r="M145" s="8"/>
      <c r="N145" s="8"/>
      <c r="O145" s="8"/>
      <c r="P145" s="8"/>
      <c r="Q145" s="8"/>
    </row>
    <row r="146" spans="1:17" ht="12.75" customHeight="1" x14ac:dyDescent="0.25">
      <c r="A146" s="18"/>
      <c r="B146" s="48"/>
      <c r="C146" s="46" t="s">
        <v>214</v>
      </c>
      <c r="D146" s="121">
        <v>5</v>
      </c>
      <c r="E146" s="121">
        <v>800</v>
      </c>
      <c r="F146" s="59">
        <v>1</v>
      </c>
      <c r="G146" s="31">
        <v>10</v>
      </c>
      <c r="H146" s="62"/>
      <c r="I146" s="24"/>
      <c r="J146" s="59">
        <v>1</v>
      </c>
      <c r="K146" s="59">
        <v>10</v>
      </c>
      <c r="L146" s="8"/>
      <c r="M146" s="8"/>
      <c r="N146" s="8"/>
      <c r="O146" s="8"/>
      <c r="P146" s="8"/>
      <c r="Q146" s="8"/>
    </row>
    <row r="147" spans="1:17" ht="12.75" customHeight="1" x14ac:dyDescent="0.25">
      <c r="A147" s="18"/>
      <c r="B147" s="48"/>
      <c r="C147" s="46" t="s">
        <v>215</v>
      </c>
      <c r="D147" s="59"/>
      <c r="E147" s="59"/>
      <c r="F147" s="59"/>
      <c r="G147" s="31"/>
      <c r="H147" s="62"/>
      <c r="I147" s="24"/>
      <c r="J147" s="59"/>
      <c r="K147" s="59"/>
      <c r="L147" s="8"/>
      <c r="M147" s="8"/>
      <c r="N147" s="8"/>
      <c r="O147" s="8"/>
      <c r="P147" s="8"/>
      <c r="Q147" s="8"/>
    </row>
    <row r="148" spans="1:17" ht="12.75" customHeight="1" x14ac:dyDescent="0.25">
      <c r="A148" s="18"/>
      <c r="B148" s="48"/>
      <c r="C148" s="46" t="s">
        <v>216</v>
      </c>
      <c r="D148" s="122">
        <v>1</v>
      </c>
      <c r="E148" s="122">
        <v>40</v>
      </c>
      <c r="F148" s="122">
        <v>1</v>
      </c>
      <c r="G148" s="122">
        <v>40</v>
      </c>
      <c r="H148" s="62"/>
      <c r="I148" s="70"/>
      <c r="J148" s="60"/>
      <c r="K148" s="60"/>
      <c r="L148" s="8"/>
      <c r="M148" s="8"/>
      <c r="N148" s="8"/>
      <c r="O148" s="8"/>
      <c r="P148" s="8"/>
      <c r="Q148" s="8"/>
    </row>
    <row r="149" spans="1:17" ht="12.75" customHeight="1" x14ac:dyDescent="0.25">
      <c r="A149" s="18"/>
      <c r="B149" s="48"/>
      <c r="C149" s="46" t="s">
        <v>217</v>
      </c>
      <c r="D149" s="59"/>
      <c r="E149" s="59"/>
      <c r="F149" s="59"/>
      <c r="G149" s="31"/>
      <c r="H149" s="62"/>
      <c r="I149" s="24"/>
      <c r="J149" s="59"/>
      <c r="K149" s="59"/>
      <c r="L149" s="8"/>
      <c r="M149" s="8"/>
      <c r="N149" s="8"/>
      <c r="O149" s="8"/>
      <c r="P149" s="8"/>
      <c r="Q149" s="8"/>
    </row>
    <row r="150" spans="1:17" ht="12.75" customHeight="1" x14ac:dyDescent="0.25">
      <c r="A150" s="18"/>
      <c r="B150" s="48"/>
      <c r="C150" s="46" t="s">
        <v>218</v>
      </c>
      <c r="D150" s="31">
        <v>1</v>
      </c>
      <c r="E150" s="31">
        <v>15</v>
      </c>
      <c r="F150" s="31"/>
      <c r="G150" s="31"/>
      <c r="H150" s="62">
        <v>0</v>
      </c>
      <c r="I150" s="24"/>
      <c r="J150" s="59"/>
      <c r="K150" s="59"/>
      <c r="L150" s="8"/>
      <c r="M150" s="8"/>
      <c r="N150" s="8"/>
      <c r="O150" s="8"/>
      <c r="P150" s="8"/>
      <c r="Q150" s="8"/>
    </row>
    <row r="151" spans="1:17" ht="18.75" customHeight="1" x14ac:dyDescent="0.2">
      <c r="A151" s="18"/>
      <c r="B151" s="48"/>
      <c r="C151" s="19" t="s">
        <v>30</v>
      </c>
      <c r="D151" s="31">
        <f t="shared" ref="D151:Q151" si="2">SUM(D104:D150)</f>
        <v>127</v>
      </c>
      <c r="E151" s="31">
        <f t="shared" si="2"/>
        <v>11606</v>
      </c>
      <c r="F151" s="31">
        <f t="shared" si="2"/>
        <v>55</v>
      </c>
      <c r="G151" s="31">
        <f t="shared" si="2"/>
        <v>4023</v>
      </c>
      <c r="H151" s="31">
        <f t="shared" si="2"/>
        <v>0</v>
      </c>
      <c r="I151" s="31">
        <f t="shared" si="2"/>
        <v>0</v>
      </c>
      <c r="J151" s="59">
        <f t="shared" si="2"/>
        <v>17</v>
      </c>
      <c r="K151" s="59">
        <f t="shared" si="2"/>
        <v>649</v>
      </c>
      <c r="L151" s="31">
        <f t="shared" si="2"/>
        <v>0</v>
      </c>
      <c r="M151" s="31">
        <f t="shared" si="2"/>
        <v>0</v>
      </c>
      <c r="N151" s="31">
        <f t="shared" si="2"/>
        <v>0</v>
      </c>
      <c r="O151" s="31">
        <f t="shared" si="2"/>
        <v>0</v>
      </c>
      <c r="P151" s="31">
        <f t="shared" si="2"/>
        <v>0</v>
      </c>
      <c r="Q151" s="31">
        <f t="shared" si="2"/>
        <v>0</v>
      </c>
    </row>
    <row r="152" spans="1:17" ht="15" x14ac:dyDescent="0.25">
      <c r="A152" s="18"/>
      <c r="B152" s="18"/>
      <c r="C152" s="92" t="s">
        <v>246</v>
      </c>
      <c r="D152" s="31"/>
      <c r="E152" s="31"/>
      <c r="F152" s="31"/>
      <c r="G152" s="31"/>
      <c r="H152" s="62"/>
      <c r="I152" s="24"/>
      <c r="J152" s="59"/>
      <c r="K152" s="59"/>
      <c r="L152" s="8"/>
      <c r="M152" s="8"/>
      <c r="N152" s="8"/>
      <c r="O152" s="8"/>
      <c r="P152" s="8"/>
      <c r="Q152" s="8"/>
    </row>
    <row r="153" spans="1:17" ht="12.75" customHeight="1" x14ac:dyDescent="0.25">
      <c r="A153" s="18"/>
      <c r="B153" s="18"/>
      <c r="C153" s="18" t="s">
        <v>220</v>
      </c>
      <c r="D153" s="121">
        <v>9</v>
      </c>
      <c r="E153" s="121">
        <v>440</v>
      </c>
      <c r="F153" s="121">
        <v>5</v>
      </c>
      <c r="G153" s="121">
        <v>185</v>
      </c>
      <c r="H153" s="62"/>
      <c r="I153" s="24"/>
      <c r="J153" s="59">
        <v>1</v>
      </c>
      <c r="K153" s="59">
        <v>40</v>
      </c>
      <c r="L153" s="8"/>
      <c r="M153" s="8"/>
      <c r="N153" s="8"/>
      <c r="O153" s="8"/>
      <c r="P153" s="8"/>
      <c r="Q153" s="8"/>
    </row>
    <row r="154" spans="1:17" ht="12.75" customHeight="1" x14ac:dyDescent="0.25">
      <c r="A154" s="18"/>
      <c r="B154" s="18"/>
      <c r="C154" s="18" t="s">
        <v>221</v>
      </c>
      <c r="D154" s="121">
        <v>4</v>
      </c>
      <c r="E154" s="121">
        <v>307</v>
      </c>
      <c r="F154" s="121">
        <v>1</v>
      </c>
      <c r="G154" s="121">
        <v>100</v>
      </c>
      <c r="H154" s="62"/>
      <c r="I154" s="24"/>
      <c r="J154" s="59">
        <v>1</v>
      </c>
      <c r="K154" s="59">
        <v>27.8</v>
      </c>
      <c r="L154" s="8"/>
      <c r="M154" s="8"/>
      <c r="N154" s="8"/>
      <c r="O154" s="8"/>
      <c r="P154" s="8"/>
      <c r="Q154" s="8"/>
    </row>
    <row r="155" spans="1:17" ht="12.75" customHeight="1" x14ac:dyDescent="0.25">
      <c r="A155" s="18"/>
      <c r="B155" s="18"/>
      <c r="C155" s="18" t="s">
        <v>340</v>
      </c>
      <c r="D155" s="121">
        <v>1</v>
      </c>
      <c r="E155" s="121">
        <v>60</v>
      </c>
      <c r="F155" s="31"/>
      <c r="G155" s="31"/>
      <c r="H155" s="62"/>
      <c r="I155" s="24"/>
      <c r="J155" s="59"/>
      <c r="K155" s="59"/>
      <c r="L155" s="8"/>
      <c r="M155" s="8"/>
      <c r="N155" s="8"/>
      <c r="O155" s="8"/>
      <c r="P155" s="8"/>
      <c r="Q155" s="8"/>
    </row>
    <row r="156" spans="1:17" ht="12.75" customHeight="1" x14ac:dyDescent="0.25">
      <c r="A156" s="18"/>
      <c r="B156" s="18"/>
      <c r="C156" s="18" t="s">
        <v>222</v>
      </c>
      <c r="D156" s="31"/>
      <c r="E156" s="31"/>
      <c r="F156" s="31"/>
      <c r="G156" s="31"/>
      <c r="H156" s="62"/>
      <c r="I156" s="24"/>
      <c r="J156" s="59"/>
      <c r="K156" s="59"/>
      <c r="L156" s="8"/>
      <c r="M156" s="8"/>
      <c r="N156" s="8"/>
      <c r="O156" s="8"/>
      <c r="P156" s="8"/>
      <c r="Q156" s="8"/>
    </row>
    <row r="157" spans="1:17" ht="12.75" customHeight="1" x14ac:dyDescent="0.25">
      <c r="A157" s="18"/>
      <c r="B157" s="18"/>
      <c r="C157" s="18" t="s">
        <v>223</v>
      </c>
      <c r="D157" s="31"/>
      <c r="E157" s="31"/>
      <c r="F157" s="31"/>
      <c r="G157" s="31"/>
      <c r="H157" s="62"/>
      <c r="I157" s="24"/>
      <c r="J157" s="59"/>
      <c r="K157" s="59"/>
      <c r="L157" s="8"/>
      <c r="M157" s="8"/>
      <c r="N157" s="8"/>
      <c r="O157" s="8"/>
      <c r="P157" s="8"/>
      <c r="Q157" s="8"/>
    </row>
    <row r="158" spans="1:17" ht="12.75" customHeight="1" x14ac:dyDescent="0.25">
      <c r="A158" s="18"/>
      <c r="B158" s="18"/>
      <c r="C158" s="18" t="s">
        <v>224</v>
      </c>
      <c r="D158" s="121">
        <v>1</v>
      </c>
      <c r="E158" s="121">
        <v>35</v>
      </c>
      <c r="F158" s="31">
        <v>1</v>
      </c>
      <c r="G158" s="31">
        <v>35</v>
      </c>
      <c r="H158" s="62"/>
      <c r="I158" s="24"/>
      <c r="J158" s="59"/>
      <c r="K158" s="59"/>
      <c r="L158" s="8"/>
      <c r="M158" s="8"/>
      <c r="N158" s="8"/>
      <c r="O158" s="8"/>
      <c r="P158" s="8"/>
      <c r="Q158" s="8"/>
    </row>
    <row r="159" spans="1:17" ht="12.75" customHeight="1" x14ac:dyDescent="0.25">
      <c r="A159" s="18"/>
      <c r="B159" s="18"/>
      <c r="C159" s="18" t="s">
        <v>225</v>
      </c>
      <c r="D159" s="122">
        <v>3</v>
      </c>
      <c r="E159" s="122">
        <v>165</v>
      </c>
      <c r="F159" s="70">
        <v>1</v>
      </c>
      <c r="G159" s="70">
        <v>10</v>
      </c>
      <c r="H159" s="62"/>
      <c r="I159" s="70"/>
      <c r="J159" s="60"/>
      <c r="K159" s="60"/>
      <c r="L159" s="8"/>
      <c r="M159" s="8"/>
      <c r="N159" s="8"/>
      <c r="O159" s="8"/>
      <c r="P159" s="8"/>
      <c r="Q159" s="8"/>
    </row>
    <row r="160" spans="1:17" ht="12.75" customHeight="1" x14ac:dyDescent="0.25">
      <c r="A160" s="18"/>
      <c r="B160" s="18"/>
      <c r="C160" s="18" t="s">
        <v>226</v>
      </c>
      <c r="D160" s="31"/>
      <c r="E160" s="31"/>
      <c r="F160" s="31"/>
      <c r="G160" s="31"/>
      <c r="H160" s="62"/>
      <c r="I160" s="24"/>
      <c r="J160" s="59"/>
      <c r="K160" s="59"/>
      <c r="L160" s="8"/>
      <c r="M160" s="8"/>
      <c r="N160" s="8"/>
      <c r="O160" s="8"/>
      <c r="P160" s="8"/>
      <c r="Q160" s="8"/>
    </row>
    <row r="161" spans="1:17" ht="12.75" customHeight="1" x14ac:dyDescent="0.25">
      <c r="A161" s="18"/>
      <c r="B161" s="18"/>
      <c r="C161" s="18" t="s">
        <v>227</v>
      </c>
      <c r="D161" s="31"/>
      <c r="E161" s="31"/>
      <c r="F161" s="31"/>
      <c r="G161" s="31"/>
      <c r="H161" s="62"/>
      <c r="I161" s="24"/>
      <c r="J161" s="59"/>
      <c r="K161" s="59"/>
      <c r="L161" s="8"/>
      <c r="M161" s="8"/>
      <c r="N161" s="8"/>
      <c r="O161" s="8"/>
      <c r="P161" s="8"/>
      <c r="Q161" s="8"/>
    </row>
    <row r="162" spans="1:17" ht="12.75" customHeight="1" x14ac:dyDescent="0.25">
      <c r="A162" s="18"/>
      <c r="B162" s="18"/>
      <c r="C162" s="18" t="s">
        <v>228</v>
      </c>
      <c r="D162" s="59"/>
      <c r="E162" s="59"/>
      <c r="F162" s="59"/>
      <c r="G162" s="59"/>
      <c r="H162" s="62"/>
      <c r="I162" s="24"/>
      <c r="J162" s="59"/>
      <c r="K162" s="59"/>
      <c r="L162" s="8"/>
      <c r="M162" s="8"/>
      <c r="N162" s="8"/>
      <c r="O162" s="8"/>
      <c r="P162" s="8"/>
      <c r="Q162" s="8"/>
    </row>
    <row r="163" spans="1:17" ht="12.75" customHeight="1" x14ac:dyDescent="0.25">
      <c r="A163" s="18"/>
      <c r="B163" s="18"/>
      <c r="C163" s="18" t="s">
        <v>229</v>
      </c>
      <c r="D163" s="59"/>
      <c r="E163" s="59"/>
      <c r="F163" s="59"/>
      <c r="G163" s="59"/>
      <c r="H163" s="62"/>
      <c r="I163" s="24"/>
      <c r="J163" s="59"/>
      <c r="K163" s="59"/>
      <c r="L163" s="8"/>
      <c r="M163" s="8"/>
      <c r="N163" s="8"/>
      <c r="O163" s="8"/>
      <c r="P163" s="8"/>
      <c r="Q163" s="8"/>
    </row>
    <row r="164" spans="1:17" ht="12.75" customHeight="1" x14ac:dyDescent="0.25">
      <c r="A164" s="18"/>
      <c r="B164" s="18"/>
      <c r="C164" s="18" t="s">
        <v>230</v>
      </c>
      <c r="D164" s="59"/>
      <c r="E164" s="59"/>
      <c r="F164" s="59"/>
      <c r="G164" s="59"/>
      <c r="H164" s="62"/>
      <c r="I164" s="24"/>
      <c r="J164" s="59"/>
      <c r="K164" s="59"/>
      <c r="L164" s="8"/>
      <c r="M164" s="8"/>
      <c r="N164" s="8"/>
      <c r="O164" s="8"/>
      <c r="P164" s="8"/>
      <c r="Q164" s="8"/>
    </row>
    <row r="165" spans="1:17" ht="12.75" customHeight="1" x14ac:dyDescent="0.25">
      <c r="A165" s="18"/>
      <c r="B165" s="18"/>
      <c r="C165" s="18" t="s">
        <v>231</v>
      </c>
      <c r="D165" s="59">
        <v>2</v>
      </c>
      <c r="E165" s="59">
        <v>125</v>
      </c>
      <c r="F165" s="59"/>
      <c r="G165" s="59"/>
      <c r="H165" s="62"/>
      <c r="I165" s="24"/>
      <c r="J165" s="59"/>
      <c r="K165" s="59"/>
      <c r="L165" s="8"/>
      <c r="M165" s="8"/>
      <c r="N165" s="8"/>
      <c r="O165" s="8"/>
      <c r="P165" s="8"/>
      <c r="Q165" s="8"/>
    </row>
    <row r="166" spans="1:17" ht="12.75" customHeight="1" x14ac:dyDescent="0.25">
      <c r="A166" s="18"/>
      <c r="B166" s="18"/>
      <c r="C166" s="18" t="s">
        <v>341</v>
      </c>
      <c r="D166" s="59"/>
      <c r="E166" s="59"/>
      <c r="F166" s="59"/>
      <c r="G166" s="59"/>
      <c r="H166" s="62"/>
      <c r="I166" s="24"/>
      <c r="J166" s="59"/>
      <c r="K166" s="59"/>
      <c r="L166" s="8"/>
      <c r="M166" s="8"/>
      <c r="N166" s="8"/>
      <c r="O166" s="8"/>
      <c r="P166" s="8"/>
      <c r="Q166" s="8"/>
    </row>
    <row r="167" spans="1:17" ht="12.75" customHeight="1" x14ac:dyDescent="0.25">
      <c r="A167" s="18"/>
      <c r="B167" s="18"/>
      <c r="C167" s="18" t="s">
        <v>232</v>
      </c>
      <c r="D167" s="121">
        <v>9</v>
      </c>
      <c r="E167" s="121">
        <v>301</v>
      </c>
      <c r="F167" s="59">
        <v>4</v>
      </c>
      <c r="G167" s="59">
        <v>40</v>
      </c>
      <c r="H167" s="62"/>
      <c r="I167" s="24"/>
      <c r="J167" s="59">
        <v>2</v>
      </c>
      <c r="K167" s="59">
        <v>18</v>
      </c>
      <c r="L167" s="8"/>
      <c r="M167" s="8"/>
      <c r="N167" s="8"/>
      <c r="O167" s="8"/>
      <c r="P167" s="8"/>
      <c r="Q167" s="8"/>
    </row>
    <row r="168" spans="1:17" ht="12.75" customHeight="1" x14ac:dyDescent="0.25">
      <c r="A168" s="18"/>
      <c r="B168" s="18"/>
      <c r="C168" s="18" t="s">
        <v>233</v>
      </c>
      <c r="D168" s="121">
        <v>3</v>
      </c>
      <c r="E168" s="121">
        <v>45</v>
      </c>
      <c r="F168" s="121">
        <v>2</v>
      </c>
      <c r="G168" s="121">
        <v>30</v>
      </c>
      <c r="H168" s="62"/>
      <c r="I168" s="24"/>
      <c r="J168" s="59"/>
      <c r="K168" s="59"/>
      <c r="L168" s="8"/>
      <c r="M168" s="8"/>
      <c r="N168" s="8"/>
      <c r="O168" s="8"/>
      <c r="P168" s="8"/>
      <c r="Q168" s="8"/>
    </row>
    <row r="169" spans="1:17" ht="12.75" customHeight="1" x14ac:dyDescent="0.25">
      <c r="A169" s="18"/>
      <c r="B169" s="18"/>
      <c r="C169" s="18" t="s">
        <v>234</v>
      </c>
      <c r="D169" s="59"/>
      <c r="E169" s="59"/>
      <c r="F169" s="59"/>
      <c r="G169" s="59"/>
      <c r="H169" s="62"/>
      <c r="I169" s="24"/>
      <c r="J169" s="59"/>
      <c r="K169" s="59"/>
      <c r="L169" s="8"/>
      <c r="M169" s="8"/>
      <c r="N169" s="8"/>
      <c r="O169" s="8"/>
      <c r="P169" s="8"/>
      <c r="Q169" s="8"/>
    </row>
    <row r="170" spans="1:17" ht="12.75" customHeight="1" x14ac:dyDescent="0.25">
      <c r="A170" s="18"/>
      <c r="B170" s="18"/>
      <c r="C170" s="18" t="s">
        <v>235</v>
      </c>
      <c r="D170" s="59"/>
      <c r="E170" s="59"/>
      <c r="F170" s="59"/>
      <c r="G170" s="59"/>
      <c r="H170" s="62"/>
      <c r="I170" s="24"/>
      <c r="J170" s="59"/>
      <c r="K170" s="59"/>
      <c r="L170" s="8"/>
      <c r="M170" s="8"/>
      <c r="N170" s="8"/>
      <c r="O170" s="8"/>
      <c r="P170" s="8"/>
      <c r="Q170" s="8"/>
    </row>
    <row r="171" spans="1:17" ht="12.75" customHeight="1" x14ac:dyDescent="0.25">
      <c r="A171" s="18"/>
      <c r="B171" s="18"/>
      <c r="C171" s="18" t="s">
        <v>236</v>
      </c>
      <c r="D171" s="122">
        <v>2</v>
      </c>
      <c r="E171" s="122">
        <v>38</v>
      </c>
      <c r="F171" s="60">
        <v>1</v>
      </c>
      <c r="G171" s="60">
        <v>8</v>
      </c>
      <c r="H171" s="62"/>
      <c r="I171" s="70"/>
      <c r="J171" s="60">
        <v>1</v>
      </c>
      <c r="K171" s="60">
        <v>8</v>
      </c>
      <c r="L171" s="8"/>
      <c r="M171" s="8"/>
      <c r="N171" s="8"/>
      <c r="O171" s="8"/>
      <c r="P171" s="8"/>
      <c r="Q171" s="8"/>
    </row>
    <row r="172" spans="1:17" ht="12.75" customHeight="1" x14ac:dyDescent="0.25">
      <c r="A172" s="18"/>
      <c r="B172" s="18"/>
      <c r="C172" s="18" t="s">
        <v>237</v>
      </c>
      <c r="D172" s="121">
        <v>2</v>
      </c>
      <c r="E172" s="121">
        <v>108</v>
      </c>
      <c r="F172" s="59">
        <v>2</v>
      </c>
      <c r="G172" s="59">
        <v>13</v>
      </c>
      <c r="H172" s="62"/>
      <c r="I172" s="70"/>
      <c r="J172" s="59"/>
      <c r="K172" s="59"/>
      <c r="L172" s="8"/>
      <c r="M172" s="8"/>
      <c r="N172" s="8"/>
      <c r="O172" s="8"/>
      <c r="P172" s="8"/>
      <c r="Q172" s="8"/>
    </row>
    <row r="173" spans="1:17" ht="12.75" customHeight="1" x14ac:dyDescent="0.25">
      <c r="A173" s="18"/>
      <c r="B173" s="18"/>
      <c r="C173" s="18" t="s">
        <v>238</v>
      </c>
      <c r="D173" s="59">
        <v>1</v>
      </c>
      <c r="E173" s="59">
        <v>15</v>
      </c>
      <c r="F173" s="59">
        <v>1</v>
      </c>
      <c r="G173" s="59">
        <v>15</v>
      </c>
      <c r="H173" s="62"/>
      <c r="I173" s="70"/>
      <c r="J173" s="59">
        <v>1</v>
      </c>
      <c r="K173" s="59">
        <v>15</v>
      </c>
      <c r="L173" s="8"/>
      <c r="M173" s="8"/>
      <c r="N173" s="8"/>
      <c r="O173" s="8"/>
      <c r="P173" s="8"/>
      <c r="Q173" s="8"/>
    </row>
    <row r="174" spans="1:17" ht="12.75" customHeight="1" x14ac:dyDescent="0.25">
      <c r="A174" s="18"/>
      <c r="B174" s="18"/>
      <c r="C174" s="18" t="s">
        <v>342</v>
      </c>
      <c r="D174" s="59"/>
      <c r="E174" s="59"/>
      <c r="F174" s="59"/>
      <c r="G174" s="59"/>
      <c r="H174" s="62"/>
      <c r="I174" s="70"/>
      <c r="J174" s="59"/>
      <c r="K174" s="59"/>
      <c r="L174" s="8"/>
      <c r="M174" s="8"/>
      <c r="N174" s="8"/>
      <c r="O174" s="8"/>
      <c r="P174" s="8"/>
      <c r="Q174" s="8"/>
    </row>
    <row r="175" spans="1:17" ht="12.75" customHeight="1" x14ac:dyDescent="0.25">
      <c r="A175" s="18"/>
      <c r="B175" s="18"/>
      <c r="C175" s="18" t="s">
        <v>239</v>
      </c>
      <c r="D175" s="59"/>
      <c r="E175" s="59"/>
      <c r="F175" s="59"/>
      <c r="G175" s="59"/>
      <c r="H175" s="62"/>
      <c r="I175" s="70"/>
      <c r="J175" s="59"/>
      <c r="K175" s="59"/>
      <c r="L175" s="8"/>
      <c r="M175" s="8"/>
      <c r="N175" s="8"/>
      <c r="O175" s="8"/>
      <c r="P175" s="8"/>
      <c r="Q175" s="8"/>
    </row>
    <row r="176" spans="1:17" ht="12.75" customHeight="1" x14ac:dyDescent="0.25">
      <c r="A176" s="18"/>
      <c r="B176" s="18"/>
      <c r="C176" s="18" t="s">
        <v>343</v>
      </c>
      <c r="D176" s="121">
        <v>5</v>
      </c>
      <c r="E176" s="121">
        <v>90</v>
      </c>
      <c r="F176" s="59">
        <v>3</v>
      </c>
      <c r="G176" s="59">
        <v>55</v>
      </c>
      <c r="H176" s="62"/>
      <c r="I176" s="70"/>
      <c r="J176" s="59">
        <v>1</v>
      </c>
      <c r="K176" s="59">
        <v>10</v>
      </c>
      <c r="L176" s="8"/>
      <c r="M176" s="8"/>
      <c r="N176" s="8"/>
      <c r="O176" s="8"/>
      <c r="P176" s="8"/>
      <c r="Q176" s="8"/>
    </row>
    <row r="177" spans="1:17" ht="12.75" customHeight="1" x14ac:dyDescent="0.25">
      <c r="A177" s="18"/>
      <c r="B177" s="18"/>
      <c r="C177" s="18" t="s">
        <v>240</v>
      </c>
      <c r="D177" s="59"/>
      <c r="E177" s="59"/>
      <c r="F177" s="59"/>
      <c r="G177" s="59"/>
      <c r="H177" s="62"/>
      <c r="I177" s="70"/>
      <c r="J177" s="59"/>
      <c r="K177" s="59"/>
      <c r="L177" s="8"/>
      <c r="M177" s="8"/>
      <c r="N177" s="8"/>
      <c r="O177" s="8"/>
      <c r="P177" s="8"/>
      <c r="Q177" s="8"/>
    </row>
    <row r="178" spans="1:17" ht="12.75" customHeight="1" x14ac:dyDescent="0.25">
      <c r="A178" s="18"/>
      <c r="B178" s="18"/>
      <c r="C178" s="18" t="s">
        <v>241</v>
      </c>
      <c r="D178" s="31">
        <v>1</v>
      </c>
      <c r="E178" s="31">
        <v>30</v>
      </c>
      <c r="F178" s="31"/>
      <c r="G178" s="31"/>
      <c r="H178" s="62"/>
      <c r="I178" s="70"/>
      <c r="J178" s="59"/>
      <c r="K178" s="59"/>
      <c r="L178" s="8"/>
      <c r="M178" s="8"/>
      <c r="N178" s="8"/>
      <c r="O178" s="8"/>
      <c r="P178" s="8"/>
      <c r="Q178" s="8"/>
    </row>
    <row r="179" spans="1:17" ht="12.75" customHeight="1" x14ac:dyDescent="0.25">
      <c r="A179" s="18"/>
      <c r="B179" s="18"/>
      <c r="C179" s="18" t="s">
        <v>242</v>
      </c>
      <c r="D179" s="121">
        <v>1</v>
      </c>
      <c r="E179" s="121">
        <v>100</v>
      </c>
      <c r="F179" s="31">
        <v>1</v>
      </c>
      <c r="G179" s="31">
        <v>100</v>
      </c>
      <c r="H179" s="62"/>
      <c r="I179" s="70"/>
      <c r="J179" s="59"/>
      <c r="K179" s="59"/>
      <c r="L179" s="8"/>
      <c r="M179" s="8"/>
      <c r="N179" s="8"/>
      <c r="O179" s="8"/>
      <c r="P179" s="8"/>
      <c r="Q179" s="8"/>
    </row>
    <row r="180" spans="1:17" ht="12.75" customHeight="1" x14ac:dyDescent="0.25">
      <c r="A180" s="18"/>
      <c r="B180" s="18"/>
      <c r="C180" s="18" t="s">
        <v>243</v>
      </c>
      <c r="D180" s="31"/>
      <c r="E180" s="31"/>
      <c r="F180" s="31"/>
      <c r="G180" s="31"/>
      <c r="H180" s="62"/>
      <c r="I180" s="70"/>
      <c r="J180" s="59"/>
      <c r="K180" s="59"/>
      <c r="L180" s="8"/>
      <c r="M180" s="8"/>
      <c r="N180" s="8"/>
      <c r="O180" s="8"/>
      <c r="P180" s="8"/>
      <c r="Q180" s="8"/>
    </row>
    <row r="181" spans="1:17" ht="12.75" customHeight="1" x14ac:dyDescent="0.25">
      <c r="A181" s="18"/>
      <c r="B181" s="18"/>
      <c r="C181" s="18" t="s">
        <v>245</v>
      </c>
      <c r="D181" s="31">
        <v>2</v>
      </c>
      <c r="E181" s="31">
        <v>16</v>
      </c>
      <c r="F181" s="31"/>
      <c r="G181" s="31"/>
      <c r="H181" s="62"/>
      <c r="I181" s="70"/>
      <c r="J181" s="59"/>
      <c r="K181" s="59"/>
      <c r="L181" s="8"/>
      <c r="M181" s="8"/>
      <c r="N181" s="8"/>
      <c r="O181" s="8"/>
      <c r="P181" s="8"/>
      <c r="Q181" s="8"/>
    </row>
    <row r="182" spans="1:17" ht="12.75" customHeight="1" x14ac:dyDescent="0.25">
      <c r="A182" s="18"/>
      <c r="B182" s="18"/>
      <c r="C182" s="49" t="s">
        <v>244</v>
      </c>
      <c r="D182" s="31">
        <v>1</v>
      </c>
      <c r="E182" s="31">
        <v>15</v>
      </c>
      <c r="F182" s="31">
        <v>1</v>
      </c>
      <c r="G182" s="31">
        <v>15</v>
      </c>
      <c r="H182" s="62"/>
      <c r="I182" s="70"/>
      <c r="J182" s="59"/>
      <c r="K182" s="59"/>
      <c r="L182" s="8"/>
      <c r="M182" s="8"/>
      <c r="N182" s="8"/>
      <c r="O182" s="8"/>
      <c r="P182" s="8"/>
      <c r="Q182" s="8"/>
    </row>
    <row r="183" spans="1:17" ht="12.75" customHeight="1" x14ac:dyDescent="0.2">
      <c r="A183" s="18"/>
      <c r="B183" s="18"/>
      <c r="C183" s="19" t="s">
        <v>30</v>
      </c>
      <c r="D183" s="31">
        <f>SUM(D153:D182)</f>
        <v>47</v>
      </c>
      <c r="E183" s="31">
        <f t="shared" ref="E183:Q183" si="3">SUM(E153:E182)</f>
        <v>1890</v>
      </c>
      <c r="F183" s="31">
        <f t="shared" si="3"/>
        <v>23</v>
      </c>
      <c r="G183" s="31">
        <f t="shared" si="3"/>
        <v>606</v>
      </c>
      <c r="H183" s="31"/>
      <c r="I183" s="31">
        <f t="shared" si="3"/>
        <v>0</v>
      </c>
      <c r="J183" s="59">
        <f t="shared" si="3"/>
        <v>7</v>
      </c>
      <c r="K183" s="59">
        <f t="shared" si="3"/>
        <v>118.8</v>
      </c>
      <c r="L183" s="31">
        <f t="shared" si="3"/>
        <v>0</v>
      </c>
      <c r="M183" s="31">
        <f t="shared" si="3"/>
        <v>0</v>
      </c>
      <c r="N183" s="31">
        <f t="shared" si="3"/>
        <v>0</v>
      </c>
      <c r="O183" s="31">
        <f t="shared" si="3"/>
        <v>0</v>
      </c>
      <c r="P183" s="31">
        <f t="shared" si="3"/>
        <v>0</v>
      </c>
      <c r="Q183" s="31">
        <f t="shared" si="3"/>
        <v>0</v>
      </c>
    </row>
    <row r="184" spans="1:17" ht="15" x14ac:dyDescent="0.25">
      <c r="A184" s="18"/>
      <c r="B184" s="18"/>
      <c r="C184" s="53" t="s">
        <v>255</v>
      </c>
      <c r="D184" s="31"/>
      <c r="E184" s="31"/>
      <c r="F184" s="31"/>
      <c r="G184" s="31"/>
      <c r="H184" s="62"/>
      <c r="I184" s="70"/>
      <c r="J184" s="59"/>
      <c r="K184" s="59"/>
      <c r="L184" s="8"/>
      <c r="M184" s="8"/>
      <c r="N184" s="8"/>
      <c r="O184" s="8"/>
      <c r="P184" s="8"/>
      <c r="Q184" s="8"/>
    </row>
    <row r="185" spans="1:17" ht="12.75" customHeight="1" x14ac:dyDescent="0.25">
      <c r="A185" s="18"/>
      <c r="B185" s="48"/>
      <c r="C185" s="52" t="s">
        <v>247</v>
      </c>
      <c r="D185" s="31">
        <v>2</v>
      </c>
      <c r="E185" s="31">
        <v>138</v>
      </c>
      <c r="F185" s="31">
        <v>1</v>
      </c>
      <c r="G185" s="31">
        <v>10</v>
      </c>
      <c r="H185" s="62"/>
      <c r="I185" s="70"/>
      <c r="J185" s="59"/>
      <c r="K185" s="59"/>
      <c r="L185" s="8"/>
      <c r="M185" s="8"/>
      <c r="N185" s="8"/>
      <c r="O185" s="8"/>
      <c r="P185" s="8"/>
      <c r="Q185" s="8"/>
    </row>
    <row r="186" spans="1:17" ht="12.75" customHeight="1" x14ac:dyDescent="0.25">
      <c r="A186" s="18"/>
      <c r="B186" s="48"/>
      <c r="C186" s="46" t="s">
        <v>248</v>
      </c>
      <c r="D186" s="121">
        <v>1</v>
      </c>
      <c r="E186" s="121">
        <v>90</v>
      </c>
      <c r="F186" s="31"/>
      <c r="G186" s="31"/>
      <c r="H186" s="62"/>
      <c r="I186" s="70"/>
      <c r="J186" s="59"/>
      <c r="K186" s="59"/>
      <c r="L186" s="8"/>
      <c r="M186" s="8"/>
      <c r="N186" s="8"/>
      <c r="O186" s="8"/>
      <c r="P186" s="8"/>
      <c r="Q186" s="8"/>
    </row>
    <row r="187" spans="1:17" ht="12.75" customHeight="1" x14ac:dyDescent="0.25">
      <c r="A187" s="18"/>
      <c r="B187" s="48"/>
      <c r="C187" s="46" t="s">
        <v>249</v>
      </c>
      <c r="D187" s="31">
        <v>1</v>
      </c>
      <c r="E187" s="31">
        <v>8</v>
      </c>
      <c r="F187" s="31">
        <v>1</v>
      </c>
      <c r="G187" s="31">
        <v>8</v>
      </c>
      <c r="H187" s="62"/>
      <c r="I187" s="70"/>
      <c r="J187" s="59">
        <v>1</v>
      </c>
      <c r="K187" s="59">
        <v>8</v>
      </c>
      <c r="L187" s="8"/>
      <c r="M187" s="8"/>
      <c r="N187" s="8"/>
      <c r="O187" s="8"/>
      <c r="P187" s="8"/>
      <c r="Q187" s="8"/>
    </row>
    <row r="188" spans="1:17" ht="12.75" customHeight="1" x14ac:dyDescent="0.25">
      <c r="A188" s="18"/>
      <c r="B188" s="48"/>
      <c r="C188" s="46" t="s">
        <v>250</v>
      </c>
      <c r="D188" s="31"/>
      <c r="E188" s="31"/>
      <c r="F188" s="31"/>
      <c r="G188" s="31"/>
      <c r="H188" s="62"/>
      <c r="I188" s="70"/>
      <c r="J188" s="59"/>
      <c r="K188" s="59"/>
      <c r="L188" s="8"/>
      <c r="M188" s="8"/>
      <c r="N188" s="8"/>
      <c r="O188" s="8"/>
      <c r="P188" s="8"/>
      <c r="Q188" s="8"/>
    </row>
    <row r="189" spans="1:17" ht="12.75" customHeight="1" x14ac:dyDescent="0.25">
      <c r="A189" s="18"/>
      <c r="B189" s="48"/>
      <c r="C189" s="46" t="s">
        <v>251</v>
      </c>
      <c r="D189" s="31"/>
      <c r="E189" s="31"/>
      <c r="F189" s="31"/>
      <c r="G189" s="31"/>
      <c r="H189" s="62"/>
      <c r="I189" s="70"/>
      <c r="J189" s="59"/>
      <c r="K189" s="59"/>
      <c r="L189" s="8"/>
      <c r="M189" s="8"/>
      <c r="N189" s="8"/>
      <c r="O189" s="8"/>
      <c r="P189" s="8"/>
      <c r="Q189" s="8"/>
    </row>
    <row r="190" spans="1:17" ht="12.75" customHeight="1" x14ac:dyDescent="0.25">
      <c r="A190" s="18"/>
      <c r="B190" s="48"/>
      <c r="C190" s="46" t="s">
        <v>252</v>
      </c>
      <c r="D190" s="31"/>
      <c r="E190" s="31"/>
      <c r="F190" s="31"/>
      <c r="G190" s="31"/>
      <c r="H190" s="62"/>
      <c r="I190" s="70"/>
      <c r="J190" s="59"/>
      <c r="K190" s="59"/>
      <c r="L190" s="8"/>
      <c r="M190" s="8"/>
      <c r="N190" s="8"/>
      <c r="O190" s="8"/>
      <c r="P190" s="8"/>
      <c r="Q190" s="8"/>
    </row>
    <row r="191" spans="1:17" ht="12.75" customHeight="1" x14ac:dyDescent="0.25">
      <c r="A191" s="18"/>
      <c r="B191" s="48"/>
      <c r="C191" s="46" t="s">
        <v>253</v>
      </c>
      <c r="D191" s="31"/>
      <c r="E191" s="31"/>
      <c r="F191" s="31"/>
      <c r="G191" s="31"/>
      <c r="H191" s="62"/>
      <c r="I191" s="70"/>
      <c r="J191" s="59"/>
      <c r="K191" s="59"/>
      <c r="L191" s="8"/>
      <c r="M191" s="8"/>
      <c r="N191" s="8"/>
      <c r="O191" s="8"/>
      <c r="P191" s="8"/>
      <c r="Q191" s="8"/>
    </row>
    <row r="192" spans="1:17" ht="12.75" customHeight="1" x14ac:dyDescent="0.25">
      <c r="A192" s="18"/>
      <c r="B192" s="48"/>
      <c r="C192" s="46" t="s">
        <v>254</v>
      </c>
      <c r="D192" s="31"/>
      <c r="E192" s="31"/>
      <c r="F192" s="31"/>
      <c r="G192" s="31"/>
      <c r="H192" s="62"/>
      <c r="I192" s="70"/>
      <c r="J192" s="59"/>
      <c r="K192" s="59"/>
      <c r="L192" s="8"/>
      <c r="M192" s="8"/>
      <c r="N192" s="8"/>
      <c r="O192" s="8"/>
      <c r="P192" s="8"/>
      <c r="Q192" s="8"/>
    </row>
    <row r="193" spans="1:17" ht="12.75" customHeight="1" x14ac:dyDescent="0.2">
      <c r="A193" s="18"/>
      <c r="B193" s="48"/>
      <c r="C193" s="19" t="s">
        <v>30</v>
      </c>
      <c r="D193" s="31">
        <f>SUM(D185:D192)</f>
        <v>4</v>
      </c>
      <c r="E193" s="31">
        <f t="shared" ref="E193:Q193" si="4">SUM(E185:E192)</f>
        <v>236</v>
      </c>
      <c r="F193" s="31">
        <f t="shared" si="4"/>
        <v>2</v>
      </c>
      <c r="G193" s="31">
        <f t="shared" si="4"/>
        <v>18</v>
      </c>
      <c r="H193" s="31"/>
      <c r="I193" s="31">
        <f t="shared" si="4"/>
        <v>0</v>
      </c>
      <c r="J193" s="59">
        <f t="shared" si="4"/>
        <v>1</v>
      </c>
      <c r="K193" s="59">
        <f t="shared" si="4"/>
        <v>8</v>
      </c>
      <c r="L193" s="31">
        <f t="shared" si="4"/>
        <v>0</v>
      </c>
      <c r="M193" s="31">
        <f t="shared" si="4"/>
        <v>0</v>
      </c>
      <c r="N193" s="31">
        <f t="shared" si="4"/>
        <v>0</v>
      </c>
      <c r="O193" s="31">
        <f t="shared" si="4"/>
        <v>0</v>
      </c>
      <c r="P193" s="31">
        <f t="shared" si="4"/>
        <v>0</v>
      </c>
      <c r="Q193" s="31">
        <f t="shared" si="4"/>
        <v>0</v>
      </c>
    </row>
    <row r="194" spans="1:17" ht="15" x14ac:dyDescent="0.25">
      <c r="A194" s="18"/>
      <c r="B194" s="48"/>
      <c r="C194" s="55" t="s">
        <v>261</v>
      </c>
      <c r="D194" s="31"/>
      <c r="E194" s="31"/>
      <c r="F194" s="31"/>
      <c r="G194" s="31"/>
      <c r="H194" s="62"/>
      <c r="I194" s="70"/>
      <c r="J194" s="59"/>
      <c r="K194" s="59"/>
      <c r="L194" s="8"/>
      <c r="M194" s="8"/>
      <c r="N194" s="8"/>
      <c r="O194" s="8"/>
      <c r="P194" s="8"/>
      <c r="Q194" s="8"/>
    </row>
    <row r="195" spans="1:17" ht="12.75" customHeight="1" x14ac:dyDescent="0.25">
      <c r="A195" s="18"/>
      <c r="B195" s="48"/>
      <c r="C195" s="46" t="s">
        <v>256</v>
      </c>
      <c r="D195" s="121">
        <v>1</v>
      </c>
      <c r="E195" s="121">
        <v>13</v>
      </c>
      <c r="F195" s="31"/>
      <c r="G195" s="31"/>
      <c r="H195" s="62"/>
      <c r="I195" s="70"/>
      <c r="J195" s="59"/>
      <c r="K195" s="59"/>
      <c r="L195" s="8"/>
      <c r="M195" s="8"/>
      <c r="N195" s="8"/>
      <c r="O195" s="8"/>
      <c r="P195" s="8"/>
      <c r="Q195" s="8"/>
    </row>
    <row r="196" spans="1:17" ht="12.75" customHeight="1" x14ac:dyDescent="0.25">
      <c r="A196" s="18"/>
      <c r="B196" s="48"/>
      <c r="C196" s="46" t="s">
        <v>257</v>
      </c>
      <c r="D196" s="121">
        <v>2</v>
      </c>
      <c r="E196" s="121">
        <v>45</v>
      </c>
      <c r="F196" s="31"/>
      <c r="G196" s="31"/>
      <c r="H196" s="62"/>
      <c r="I196" s="70"/>
      <c r="J196" s="59"/>
      <c r="K196" s="59"/>
      <c r="L196" s="8"/>
      <c r="M196" s="8"/>
      <c r="N196" s="8"/>
      <c r="O196" s="8"/>
      <c r="P196" s="8"/>
      <c r="Q196" s="8"/>
    </row>
    <row r="197" spans="1:17" ht="12.75" customHeight="1" x14ac:dyDescent="0.25">
      <c r="A197" s="18"/>
      <c r="B197" s="48"/>
      <c r="C197" s="46" t="s">
        <v>258</v>
      </c>
      <c r="D197" s="31"/>
      <c r="E197" s="31"/>
      <c r="F197" s="31"/>
      <c r="G197" s="31"/>
      <c r="H197" s="62"/>
      <c r="I197" s="70"/>
      <c r="J197" s="59"/>
      <c r="K197" s="59"/>
      <c r="L197" s="8"/>
      <c r="M197" s="8"/>
      <c r="N197" s="8"/>
      <c r="O197" s="8"/>
      <c r="P197" s="8"/>
      <c r="Q197" s="8"/>
    </row>
    <row r="198" spans="1:17" ht="12.75" customHeight="1" x14ac:dyDescent="0.25">
      <c r="A198" s="18"/>
      <c r="B198" s="48"/>
      <c r="C198" s="46" t="s">
        <v>259</v>
      </c>
      <c r="D198" s="31"/>
      <c r="E198" s="31"/>
      <c r="F198" s="31"/>
      <c r="G198" s="31"/>
      <c r="H198" s="62"/>
      <c r="I198" s="70"/>
      <c r="J198" s="59"/>
      <c r="K198" s="59"/>
      <c r="L198" s="8"/>
      <c r="M198" s="8"/>
      <c r="N198" s="8"/>
      <c r="O198" s="8"/>
      <c r="P198" s="8"/>
      <c r="Q198" s="8"/>
    </row>
    <row r="199" spans="1:17" ht="12.75" customHeight="1" x14ac:dyDescent="0.25">
      <c r="A199" s="18"/>
      <c r="B199" s="48"/>
      <c r="C199" s="46" t="s">
        <v>154</v>
      </c>
      <c r="D199" s="121">
        <v>3</v>
      </c>
      <c r="E199" s="121">
        <v>35</v>
      </c>
      <c r="F199" s="31">
        <v>2</v>
      </c>
      <c r="G199" s="31">
        <v>20</v>
      </c>
      <c r="H199" s="62"/>
      <c r="I199" s="70"/>
      <c r="J199" s="59"/>
      <c r="K199" s="59"/>
      <c r="L199" s="8"/>
      <c r="M199" s="8"/>
      <c r="N199" s="8"/>
      <c r="O199" s="8"/>
      <c r="P199" s="8"/>
      <c r="Q199" s="8"/>
    </row>
    <row r="200" spans="1:17" ht="12.75" customHeight="1" x14ac:dyDescent="0.25">
      <c r="A200" s="18"/>
      <c r="B200" s="48"/>
      <c r="C200" s="46" t="s">
        <v>260</v>
      </c>
      <c r="D200" s="31"/>
      <c r="E200" s="31"/>
      <c r="F200" s="31"/>
      <c r="G200" s="31"/>
      <c r="H200" s="62"/>
      <c r="I200" s="70"/>
      <c r="J200" s="59"/>
      <c r="K200" s="59"/>
      <c r="L200" s="8"/>
      <c r="M200" s="8"/>
      <c r="N200" s="8"/>
      <c r="O200" s="8"/>
      <c r="P200" s="8"/>
      <c r="Q200" s="8"/>
    </row>
    <row r="201" spans="1:17" ht="12.75" customHeight="1" x14ac:dyDescent="0.2">
      <c r="A201" s="18"/>
      <c r="B201" s="18"/>
      <c r="C201" s="54" t="s">
        <v>30</v>
      </c>
      <c r="D201" s="31">
        <f>SUM(D195:D200)</f>
        <v>6</v>
      </c>
      <c r="E201" s="31">
        <f t="shared" ref="E201:Q201" si="5">SUM(E195:E200)</f>
        <v>93</v>
      </c>
      <c r="F201" s="31">
        <f t="shared" si="5"/>
        <v>2</v>
      </c>
      <c r="G201" s="31">
        <f t="shared" si="5"/>
        <v>20</v>
      </c>
      <c r="H201" s="31"/>
      <c r="I201" s="31">
        <f t="shared" si="5"/>
        <v>0</v>
      </c>
      <c r="J201" s="59">
        <f t="shared" si="5"/>
        <v>0</v>
      </c>
      <c r="K201" s="59">
        <f t="shared" si="5"/>
        <v>0</v>
      </c>
      <c r="L201" s="31">
        <f t="shared" si="5"/>
        <v>0</v>
      </c>
      <c r="M201" s="31">
        <f t="shared" si="5"/>
        <v>0</v>
      </c>
      <c r="N201" s="31">
        <f t="shared" si="5"/>
        <v>0</v>
      </c>
      <c r="O201" s="31">
        <f t="shared" si="5"/>
        <v>0</v>
      </c>
      <c r="P201" s="31">
        <f t="shared" si="5"/>
        <v>0</v>
      </c>
      <c r="Q201" s="31">
        <f t="shared" si="5"/>
        <v>0</v>
      </c>
    </row>
    <row r="202" spans="1:17" ht="15" x14ac:dyDescent="0.25">
      <c r="A202" s="18"/>
      <c r="B202" s="18"/>
      <c r="C202" s="47" t="s">
        <v>299</v>
      </c>
      <c r="D202" s="31"/>
      <c r="E202" s="31"/>
      <c r="F202" s="31"/>
      <c r="G202" s="31"/>
      <c r="H202" s="62"/>
      <c r="I202" s="70"/>
      <c r="J202" s="59"/>
      <c r="K202" s="59"/>
      <c r="L202" s="8"/>
      <c r="M202" s="8"/>
      <c r="N202" s="8"/>
      <c r="O202" s="8"/>
      <c r="P202" s="8"/>
      <c r="Q202" s="8"/>
    </row>
    <row r="203" spans="1:17" ht="12.75" customHeight="1" x14ac:dyDescent="0.25">
      <c r="A203" s="18"/>
      <c r="B203" s="48"/>
      <c r="C203" s="46" t="s">
        <v>262</v>
      </c>
      <c r="D203" s="121">
        <v>1</v>
      </c>
      <c r="E203" s="121">
        <v>15</v>
      </c>
      <c r="F203" s="31"/>
      <c r="G203" s="31"/>
      <c r="H203" s="62"/>
      <c r="I203" s="70"/>
      <c r="J203" s="59"/>
      <c r="K203" s="59"/>
      <c r="L203" s="8"/>
      <c r="M203" s="8"/>
      <c r="N203" s="8"/>
      <c r="O203" s="8"/>
      <c r="P203" s="8"/>
      <c r="Q203" s="8"/>
    </row>
    <row r="204" spans="1:17" ht="12.75" customHeight="1" x14ac:dyDescent="0.25">
      <c r="A204" s="18"/>
      <c r="B204" s="48"/>
      <c r="C204" s="52" t="s">
        <v>263</v>
      </c>
      <c r="D204" s="31">
        <v>2</v>
      </c>
      <c r="E204" s="31">
        <v>27</v>
      </c>
      <c r="F204" s="31">
        <v>1</v>
      </c>
      <c r="G204" s="31">
        <v>12</v>
      </c>
      <c r="H204" s="62"/>
      <c r="I204" s="70"/>
      <c r="J204" s="59">
        <v>1</v>
      </c>
      <c r="K204" s="59">
        <v>12</v>
      </c>
      <c r="L204" s="8"/>
      <c r="M204" s="8"/>
      <c r="N204" s="8"/>
      <c r="O204" s="8"/>
      <c r="P204" s="8"/>
      <c r="Q204" s="8"/>
    </row>
    <row r="205" spans="1:17" ht="12.75" customHeight="1" x14ac:dyDescent="0.25">
      <c r="A205" s="18"/>
      <c r="B205" s="48"/>
      <c r="C205" s="46" t="s">
        <v>264</v>
      </c>
      <c r="D205" s="31"/>
      <c r="E205" s="31"/>
      <c r="F205" s="31"/>
      <c r="G205" s="31"/>
      <c r="H205" s="62"/>
      <c r="I205" s="70"/>
      <c r="J205" s="59"/>
      <c r="K205" s="59"/>
      <c r="L205" s="8"/>
      <c r="M205" s="8"/>
      <c r="N205" s="8"/>
      <c r="O205" s="8"/>
      <c r="P205" s="8"/>
      <c r="Q205" s="8"/>
    </row>
    <row r="206" spans="1:17" ht="12.75" customHeight="1" x14ac:dyDescent="0.25">
      <c r="A206" s="18"/>
      <c r="B206" s="48"/>
      <c r="C206" s="46" t="s">
        <v>265</v>
      </c>
      <c r="D206" s="121">
        <v>16</v>
      </c>
      <c r="E206" s="121">
        <f>667.5+180+70</f>
        <v>917.5</v>
      </c>
      <c r="F206" s="121">
        <v>4</v>
      </c>
      <c r="G206" s="121">
        <v>220</v>
      </c>
      <c r="H206" s="62"/>
      <c r="I206" s="70"/>
      <c r="J206" s="59">
        <v>2</v>
      </c>
      <c r="K206" s="59">
        <v>22.5</v>
      </c>
      <c r="L206" s="8"/>
      <c r="M206" s="8"/>
      <c r="N206" s="8"/>
      <c r="O206" s="8"/>
      <c r="P206" s="8"/>
      <c r="Q206" s="8"/>
    </row>
    <row r="207" spans="1:17" ht="12.75" customHeight="1" x14ac:dyDescent="0.25">
      <c r="A207" s="18"/>
      <c r="B207" s="48"/>
      <c r="C207" s="46" t="s">
        <v>266</v>
      </c>
      <c r="D207" s="121">
        <v>1</v>
      </c>
      <c r="E207" s="121">
        <v>50</v>
      </c>
      <c r="F207" s="121">
        <v>1</v>
      </c>
      <c r="G207" s="121">
        <v>50</v>
      </c>
      <c r="H207" s="62"/>
      <c r="I207" s="70"/>
      <c r="J207" s="59"/>
      <c r="K207" s="59"/>
      <c r="L207" s="8"/>
      <c r="M207" s="8"/>
      <c r="N207" s="8"/>
      <c r="O207" s="8"/>
      <c r="P207" s="8"/>
      <c r="Q207" s="8"/>
    </row>
    <row r="208" spans="1:17" ht="12.75" customHeight="1" x14ac:dyDescent="0.25">
      <c r="A208" s="18"/>
      <c r="B208" s="48"/>
      <c r="C208" s="46" t="s">
        <v>267</v>
      </c>
      <c r="D208" s="31"/>
      <c r="E208" s="31"/>
      <c r="F208" s="31"/>
      <c r="G208" s="31"/>
      <c r="H208" s="62"/>
      <c r="I208" s="70"/>
      <c r="J208" s="59"/>
      <c r="K208" s="59"/>
      <c r="L208" s="8"/>
      <c r="M208" s="8"/>
      <c r="N208" s="8"/>
      <c r="O208" s="8"/>
      <c r="P208" s="8"/>
      <c r="Q208" s="8"/>
    </row>
    <row r="209" spans="1:17" ht="12.75" customHeight="1" x14ac:dyDescent="0.25">
      <c r="A209" s="18"/>
      <c r="B209" s="48"/>
      <c r="C209" s="46" t="s">
        <v>268</v>
      </c>
      <c r="D209" s="121">
        <v>5</v>
      </c>
      <c r="E209" s="121">
        <v>450</v>
      </c>
      <c r="F209" s="31">
        <v>2</v>
      </c>
      <c r="G209" s="31">
        <v>20</v>
      </c>
      <c r="H209" s="62"/>
      <c r="I209" s="70"/>
      <c r="J209" s="59"/>
      <c r="K209" s="59"/>
      <c r="L209" s="8"/>
      <c r="M209" s="8"/>
      <c r="N209" s="8"/>
      <c r="O209" s="8"/>
      <c r="P209" s="8"/>
      <c r="Q209" s="8"/>
    </row>
    <row r="210" spans="1:17" ht="12.75" customHeight="1" x14ac:dyDescent="0.25">
      <c r="A210" s="18"/>
      <c r="B210" s="48"/>
      <c r="C210" s="46" t="s">
        <v>269</v>
      </c>
      <c r="D210" s="121">
        <v>2</v>
      </c>
      <c r="E210" s="121">
        <v>270</v>
      </c>
      <c r="F210" s="31">
        <v>1</v>
      </c>
      <c r="G210" s="31">
        <v>10</v>
      </c>
      <c r="H210" s="62"/>
      <c r="I210" s="70"/>
      <c r="J210" s="59"/>
      <c r="K210" s="59"/>
      <c r="L210" s="8"/>
      <c r="M210" s="8"/>
      <c r="N210" s="8"/>
      <c r="O210" s="8"/>
      <c r="P210" s="8"/>
      <c r="Q210" s="8"/>
    </row>
    <row r="211" spans="1:17" ht="12.75" customHeight="1" x14ac:dyDescent="0.25">
      <c r="A211" s="18"/>
      <c r="B211" s="48"/>
      <c r="C211" s="46" t="s">
        <v>270</v>
      </c>
      <c r="D211" s="121">
        <v>3</v>
      </c>
      <c r="E211" s="121">
        <v>350</v>
      </c>
      <c r="F211" s="31">
        <v>1</v>
      </c>
      <c r="G211" s="31">
        <v>10</v>
      </c>
      <c r="H211" s="62"/>
      <c r="I211" s="70"/>
      <c r="J211" s="59"/>
      <c r="K211" s="59"/>
      <c r="L211" s="8"/>
      <c r="M211" s="8"/>
      <c r="N211" s="8"/>
      <c r="O211" s="8"/>
      <c r="P211" s="8"/>
      <c r="Q211" s="8"/>
    </row>
    <row r="212" spans="1:17" ht="12.75" customHeight="1" x14ac:dyDescent="0.25">
      <c r="A212" s="18"/>
      <c r="B212" s="48"/>
      <c r="C212" s="46" t="s">
        <v>271</v>
      </c>
      <c r="D212" s="31">
        <v>2</v>
      </c>
      <c r="E212" s="31">
        <v>50</v>
      </c>
      <c r="F212" s="31">
        <v>1</v>
      </c>
      <c r="G212" s="31">
        <v>10</v>
      </c>
      <c r="H212" s="62"/>
      <c r="I212" s="70"/>
      <c r="J212" s="59"/>
      <c r="K212" s="59"/>
      <c r="L212" s="8"/>
      <c r="M212" s="8"/>
      <c r="N212" s="8"/>
      <c r="O212" s="8"/>
      <c r="P212" s="8"/>
      <c r="Q212" s="8"/>
    </row>
    <row r="213" spans="1:17" ht="12.75" customHeight="1" x14ac:dyDescent="0.25">
      <c r="A213" s="18"/>
      <c r="B213" s="48"/>
      <c r="C213" s="46" t="s">
        <v>272</v>
      </c>
      <c r="D213" s="121">
        <v>2</v>
      </c>
      <c r="E213" s="121">
        <v>350</v>
      </c>
      <c r="F213" s="121">
        <v>2</v>
      </c>
      <c r="G213" s="121">
        <v>350</v>
      </c>
      <c r="H213" s="62"/>
      <c r="I213" s="70"/>
      <c r="J213" s="59"/>
      <c r="K213" s="59"/>
      <c r="L213" s="8"/>
      <c r="M213" s="8"/>
      <c r="N213" s="8"/>
      <c r="O213" s="8"/>
      <c r="P213" s="8"/>
      <c r="Q213" s="8"/>
    </row>
    <row r="214" spans="1:17" ht="12.75" customHeight="1" x14ac:dyDescent="0.25">
      <c r="A214" s="18"/>
      <c r="B214" s="48"/>
      <c r="C214" s="46" t="s">
        <v>273</v>
      </c>
      <c r="D214" s="31"/>
      <c r="E214" s="31"/>
      <c r="F214" s="31"/>
      <c r="G214" s="31"/>
      <c r="H214" s="62"/>
      <c r="I214" s="70"/>
      <c r="J214" s="59"/>
      <c r="K214" s="59"/>
      <c r="L214" s="8"/>
      <c r="M214" s="8"/>
      <c r="N214" s="8"/>
      <c r="O214" s="8"/>
      <c r="P214" s="8"/>
      <c r="Q214" s="8"/>
    </row>
    <row r="215" spans="1:17" ht="12.75" customHeight="1" x14ac:dyDescent="0.25">
      <c r="A215" s="18"/>
      <c r="B215" s="48"/>
      <c r="C215" s="46" t="s">
        <v>274</v>
      </c>
      <c r="D215" s="31"/>
      <c r="E215" s="31"/>
      <c r="F215" s="31"/>
      <c r="G215" s="31"/>
      <c r="H215" s="62"/>
      <c r="I215" s="70"/>
      <c r="J215" s="59"/>
      <c r="K215" s="59"/>
      <c r="L215" s="8"/>
      <c r="M215" s="8"/>
      <c r="N215" s="8"/>
      <c r="O215" s="8"/>
      <c r="P215" s="8"/>
      <c r="Q215" s="8"/>
    </row>
    <row r="216" spans="1:17" ht="12.75" customHeight="1" x14ac:dyDescent="0.25">
      <c r="A216" s="18"/>
      <c r="B216" s="48"/>
      <c r="C216" s="46" t="s">
        <v>275</v>
      </c>
      <c r="D216" s="31"/>
      <c r="E216" s="31"/>
      <c r="F216" s="31"/>
      <c r="G216" s="31"/>
      <c r="H216" s="62"/>
      <c r="I216" s="70"/>
      <c r="J216" s="59"/>
      <c r="K216" s="59"/>
      <c r="L216" s="8"/>
      <c r="M216" s="8"/>
      <c r="N216" s="8"/>
      <c r="O216" s="8"/>
      <c r="P216" s="8"/>
      <c r="Q216" s="8"/>
    </row>
    <row r="217" spans="1:17" ht="12.75" customHeight="1" x14ac:dyDescent="0.25">
      <c r="A217" s="18"/>
      <c r="B217" s="48"/>
      <c r="C217" s="46" t="s">
        <v>276</v>
      </c>
      <c r="D217" s="121">
        <v>1</v>
      </c>
      <c r="E217" s="121">
        <v>186</v>
      </c>
      <c r="F217" s="31"/>
      <c r="G217" s="31"/>
      <c r="H217" s="62"/>
      <c r="I217" s="70"/>
      <c r="J217" s="59"/>
      <c r="K217" s="59"/>
      <c r="L217" s="8"/>
      <c r="M217" s="8"/>
      <c r="N217" s="8"/>
      <c r="O217" s="8"/>
      <c r="P217" s="8"/>
      <c r="Q217" s="8"/>
    </row>
    <row r="218" spans="1:17" ht="12.75" customHeight="1" x14ac:dyDescent="0.25">
      <c r="A218" s="18"/>
      <c r="B218" s="48"/>
      <c r="C218" s="46" t="s">
        <v>277</v>
      </c>
      <c r="D218" s="121">
        <v>1</v>
      </c>
      <c r="E218" s="121">
        <v>100</v>
      </c>
      <c r="F218" s="31">
        <v>1</v>
      </c>
      <c r="G218" s="31">
        <v>100</v>
      </c>
      <c r="H218" s="62"/>
      <c r="I218" s="70"/>
      <c r="J218" s="59">
        <v>1</v>
      </c>
      <c r="K218" s="59">
        <v>100</v>
      </c>
      <c r="L218" s="8"/>
      <c r="M218" s="8"/>
      <c r="N218" s="8"/>
      <c r="O218" s="8"/>
      <c r="P218" s="8"/>
      <c r="Q218" s="8"/>
    </row>
    <row r="219" spans="1:17" ht="12.75" customHeight="1" x14ac:dyDescent="0.25">
      <c r="A219" s="18"/>
      <c r="B219" s="48"/>
      <c r="C219" s="46" t="s">
        <v>278</v>
      </c>
      <c r="D219" s="31">
        <v>2</v>
      </c>
      <c r="E219" s="31">
        <v>290</v>
      </c>
      <c r="F219" s="31"/>
      <c r="G219" s="31"/>
      <c r="H219" s="62"/>
      <c r="I219" s="70"/>
      <c r="J219" s="59"/>
      <c r="K219" s="59"/>
      <c r="L219" s="8"/>
      <c r="M219" s="8"/>
      <c r="N219" s="8"/>
      <c r="O219" s="8"/>
      <c r="P219" s="8"/>
      <c r="Q219" s="8"/>
    </row>
    <row r="220" spans="1:17" ht="12.75" customHeight="1" x14ac:dyDescent="0.25">
      <c r="A220" s="18"/>
      <c r="B220" s="48"/>
      <c r="C220" s="46" t="s">
        <v>279</v>
      </c>
      <c r="D220" s="121">
        <v>1</v>
      </c>
      <c r="E220" s="121">
        <v>50</v>
      </c>
      <c r="F220" s="31"/>
      <c r="G220" s="31"/>
      <c r="H220" s="62"/>
      <c r="I220" s="70"/>
      <c r="J220" s="59"/>
      <c r="K220" s="59"/>
      <c r="L220" s="8"/>
      <c r="M220" s="8"/>
      <c r="N220" s="8"/>
      <c r="O220" s="8"/>
      <c r="P220" s="8"/>
      <c r="Q220" s="8"/>
    </row>
    <row r="221" spans="1:17" ht="12.75" customHeight="1" x14ac:dyDescent="0.25">
      <c r="A221" s="18"/>
      <c r="B221" s="48"/>
      <c r="C221" s="46" t="s">
        <v>280</v>
      </c>
      <c r="D221" s="31"/>
      <c r="E221" s="31"/>
      <c r="F221" s="31"/>
      <c r="G221" s="31"/>
      <c r="H221" s="62"/>
      <c r="I221" s="70"/>
      <c r="J221" s="59"/>
      <c r="K221" s="59"/>
      <c r="L221" s="8"/>
      <c r="M221" s="8"/>
      <c r="N221" s="8"/>
      <c r="O221" s="8"/>
      <c r="P221" s="8"/>
      <c r="Q221" s="8"/>
    </row>
    <row r="222" spans="1:17" ht="12.75" customHeight="1" x14ac:dyDescent="0.25">
      <c r="A222" s="18"/>
      <c r="B222" s="48"/>
      <c r="C222" s="46" t="s">
        <v>281</v>
      </c>
      <c r="D222" s="31">
        <v>1</v>
      </c>
      <c r="E222" s="31">
        <v>10</v>
      </c>
      <c r="F222" s="31"/>
      <c r="G222" s="31"/>
      <c r="H222" s="62"/>
      <c r="I222" s="70"/>
      <c r="J222" s="59"/>
      <c r="K222" s="59"/>
      <c r="L222" s="8"/>
      <c r="M222" s="8"/>
      <c r="N222" s="8"/>
      <c r="O222" s="8"/>
      <c r="P222" s="8"/>
      <c r="Q222" s="8"/>
    </row>
    <row r="223" spans="1:17" ht="12.75" customHeight="1" x14ac:dyDescent="0.25">
      <c r="A223" s="18"/>
      <c r="B223" s="48"/>
      <c r="C223" s="46" t="s">
        <v>282</v>
      </c>
      <c r="D223" s="121">
        <v>4</v>
      </c>
      <c r="E223" s="121">
        <v>205</v>
      </c>
      <c r="F223" s="31">
        <v>1</v>
      </c>
      <c r="G223" s="31">
        <v>30</v>
      </c>
      <c r="H223" s="62"/>
      <c r="I223" s="70"/>
      <c r="J223" s="59">
        <v>1</v>
      </c>
      <c r="K223" s="59">
        <v>5</v>
      </c>
      <c r="L223" s="8"/>
      <c r="M223" s="8"/>
      <c r="N223" s="8"/>
      <c r="O223" s="8"/>
      <c r="P223" s="8"/>
      <c r="Q223" s="8"/>
    </row>
    <row r="224" spans="1:17" ht="12.75" customHeight="1" x14ac:dyDescent="0.25">
      <c r="A224" s="18"/>
      <c r="B224" s="48"/>
      <c r="C224" s="46" t="s">
        <v>283</v>
      </c>
      <c r="D224" s="31"/>
      <c r="E224" s="31"/>
      <c r="F224" s="31"/>
      <c r="G224" s="31"/>
      <c r="H224" s="62"/>
      <c r="I224" s="70"/>
      <c r="J224" s="59"/>
      <c r="K224" s="59"/>
      <c r="L224" s="8"/>
      <c r="M224" s="8"/>
      <c r="N224" s="8"/>
      <c r="O224" s="8"/>
      <c r="P224" s="8"/>
      <c r="Q224" s="8"/>
    </row>
    <row r="225" spans="1:17" ht="12.75" customHeight="1" x14ac:dyDescent="0.25">
      <c r="A225" s="18"/>
      <c r="B225" s="48"/>
      <c r="C225" s="46" t="s">
        <v>284</v>
      </c>
      <c r="D225" s="121">
        <v>2</v>
      </c>
      <c r="E225" s="121">
        <v>45</v>
      </c>
      <c r="F225" s="31">
        <v>1</v>
      </c>
      <c r="G225" s="31">
        <v>30</v>
      </c>
      <c r="H225" s="62"/>
      <c r="I225" s="70"/>
      <c r="J225" s="59"/>
      <c r="K225" s="59"/>
      <c r="L225" s="8"/>
      <c r="M225" s="8"/>
      <c r="N225" s="8"/>
      <c r="O225" s="8"/>
      <c r="P225" s="8"/>
      <c r="Q225" s="8"/>
    </row>
    <row r="226" spans="1:17" ht="12.75" customHeight="1" x14ac:dyDescent="0.25">
      <c r="A226" s="18"/>
      <c r="B226" s="48"/>
      <c r="C226" s="46" t="s">
        <v>285</v>
      </c>
      <c r="D226" s="31"/>
      <c r="E226" s="31"/>
      <c r="F226" s="31"/>
      <c r="G226" s="31"/>
      <c r="H226" s="62"/>
      <c r="I226" s="70"/>
      <c r="J226" s="59"/>
      <c r="K226" s="59"/>
      <c r="L226" s="8"/>
      <c r="M226" s="8"/>
      <c r="N226" s="8"/>
      <c r="O226" s="8"/>
      <c r="P226" s="8"/>
      <c r="Q226" s="8"/>
    </row>
    <row r="227" spans="1:17" ht="12.75" customHeight="1" x14ac:dyDescent="0.25">
      <c r="A227" s="18"/>
      <c r="B227" s="48"/>
      <c r="C227" s="46" t="s">
        <v>286</v>
      </c>
      <c r="D227" s="31"/>
      <c r="E227" s="31"/>
      <c r="F227" s="31"/>
      <c r="G227" s="31"/>
      <c r="H227" s="62"/>
      <c r="I227" s="70"/>
      <c r="J227" s="59"/>
      <c r="K227" s="59"/>
      <c r="L227" s="8"/>
      <c r="M227" s="8"/>
      <c r="N227" s="8"/>
      <c r="O227" s="8"/>
      <c r="P227" s="8"/>
      <c r="Q227" s="8"/>
    </row>
    <row r="228" spans="1:17" ht="12.75" customHeight="1" x14ac:dyDescent="0.25">
      <c r="A228" s="18"/>
      <c r="B228" s="48"/>
      <c r="C228" s="46" t="s">
        <v>287</v>
      </c>
      <c r="D228" s="31"/>
      <c r="E228" s="31"/>
      <c r="F228" s="31"/>
      <c r="G228" s="31"/>
      <c r="H228" s="62"/>
      <c r="I228" s="70"/>
      <c r="J228" s="59"/>
      <c r="K228" s="59"/>
      <c r="L228" s="8"/>
      <c r="M228" s="8"/>
      <c r="N228" s="8"/>
      <c r="O228" s="8"/>
      <c r="P228" s="8"/>
      <c r="Q228" s="8"/>
    </row>
    <row r="229" spans="1:17" ht="12.75" customHeight="1" x14ac:dyDescent="0.25">
      <c r="A229" s="18"/>
      <c r="B229" s="48"/>
      <c r="C229" s="46" t="s">
        <v>288</v>
      </c>
      <c r="D229" s="31"/>
      <c r="E229" s="31"/>
      <c r="F229" s="31"/>
      <c r="G229" s="31"/>
      <c r="H229" s="62"/>
      <c r="I229" s="70"/>
      <c r="J229" s="59"/>
      <c r="K229" s="59"/>
      <c r="L229" s="8"/>
      <c r="M229" s="8"/>
      <c r="N229" s="8"/>
      <c r="O229" s="8"/>
      <c r="P229" s="8"/>
      <c r="Q229" s="8"/>
    </row>
    <row r="230" spans="1:17" ht="12.75" customHeight="1" x14ac:dyDescent="0.25">
      <c r="A230" s="18"/>
      <c r="B230" s="48"/>
      <c r="C230" s="46" t="s">
        <v>289</v>
      </c>
      <c r="D230" s="31"/>
      <c r="E230" s="31"/>
      <c r="F230" s="31"/>
      <c r="G230" s="31"/>
      <c r="H230" s="62"/>
      <c r="I230" s="70"/>
      <c r="J230" s="59"/>
      <c r="K230" s="59"/>
      <c r="L230" s="8"/>
      <c r="M230" s="8"/>
      <c r="N230" s="8"/>
      <c r="O230" s="8"/>
      <c r="P230" s="8"/>
      <c r="Q230" s="8"/>
    </row>
    <row r="231" spans="1:17" ht="12.75" customHeight="1" x14ac:dyDescent="0.25">
      <c r="A231" s="18"/>
      <c r="B231" s="48"/>
      <c r="C231" s="46" t="s">
        <v>290</v>
      </c>
      <c r="D231" s="121">
        <v>2</v>
      </c>
      <c r="E231" s="121">
        <v>60</v>
      </c>
      <c r="F231" s="59"/>
      <c r="G231" s="59"/>
      <c r="H231" s="62"/>
      <c r="I231" s="70"/>
      <c r="J231" s="59"/>
      <c r="K231" s="59"/>
      <c r="L231" s="8"/>
      <c r="M231" s="8"/>
      <c r="N231" s="8"/>
      <c r="O231" s="8"/>
      <c r="P231" s="8"/>
      <c r="Q231" s="8"/>
    </row>
    <row r="232" spans="1:17" ht="12.75" customHeight="1" x14ac:dyDescent="0.25">
      <c r="A232" s="18"/>
      <c r="B232" s="48"/>
      <c r="C232" s="46" t="s">
        <v>291</v>
      </c>
      <c r="D232" s="121">
        <v>1</v>
      </c>
      <c r="E232" s="121">
        <v>15</v>
      </c>
      <c r="F232" s="59">
        <v>1</v>
      </c>
      <c r="G232" s="59">
        <v>15</v>
      </c>
      <c r="H232" s="62"/>
      <c r="I232" s="70"/>
      <c r="J232" s="59">
        <v>1</v>
      </c>
      <c r="K232" s="59">
        <v>15</v>
      </c>
      <c r="L232" s="8"/>
      <c r="M232" s="8"/>
      <c r="N232" s="8"/>
      <c r="O232" s="8"/>
      <c r="P232" s="8"/>
      <c r="Q232" s="8"/>
    </row>
    <row r="233" spans="1:17" ht="12.75" customHeight="1" x14ac:dyDescent="0.25">
      <c r="A233" s="18"/>
      <c r="B233" s="48"/>
      <c r="C233" s="46" t="s">
        <v>292</v>
      </c>
      <c r="D233" s="121">
        <v>1</v>
      </c>
      <c r="E233" s="121">
        <v>10</v>
      </c>
      <c r="F233" s="59">
        <v>1</v>
      </c>
      <c r="G233" s="59">
        <v>10</v>
      </c>
      <c r="H233" s="62"/>
      <c r="I233" s="70"/>
      <c r="J233" s="59"/>
      <c r="K233" s="59"/>
      <c r="L233" s="8"/>
      <c r="M233" s="8"/>
      <c r="N233" s="8"/>
      <c r="O233" s="8"/>
      <c r="P233" s="8"/>
      <c r="Q233" s="8"/>
    </row>
    <row r="234" spans="1:17" ht="12.75" customHeight="1" x14ac:dyDescent="0.25">
      <c r="A234" s="18"/>
      <c r="B234" s="48"/>
      <c r="C234" s="46" t="s">
        <v>293</v>
      </c>
      <c r="D234" s="31"/>
      <c r="E234" s="31"/>
      <c r="F234" s="59"/>
      <c r="G234" s="59"/>
      <c r="H234" s="62"/>
      <c r="I234" s="70"/>
      <c r="J234" s="59"/>
      <c r="K234" s="59"/>
      <c r="L234" s="8"/>
      <c r="M234" s="8"/>
      <c r="N234" s="8"/>
      <c r="O234" s="8"/>
      <c r="P234" s="8"/>
      <c r="Q234" s="8"/>
    </row>
    <row r="235" spans="1:17" ht="12.75" customHeight="1" x14ac:dyDescent="0.25">
      <c r="A235" s="18"/>
      <c r="B235" s="48"/>
      <c r="C235" s="46" t="s">
        <v>294</v>
      </c>
      <c r="D235" s="31"/>
      <c r="E235" s="31"/>
      <c r="F235" s="31"/>
      <c r="G235" s="31"/>
      <c r="H235" s="62"/>
      <c r="I235" s="70"/>
      <c r="J235" s="59"/>
      <c r="K235" s="59"/>
      <c r="L235" s="8"/>
      <c r="M235" s="8"/>
      <c r="N235" s="8"/>
      <c r="O235" s="8"/>
      <c r="P235" s="8"/>
      <c r="Q235" s="8"/>
    </row>
    <row r="236" spans="1:17" ht="12.75" customHeight="1" x14ac:dyDescent="0.25">
      <c r="A236" s="18"/>
      <c r="B236" s="48"/>
      <c r="C236" s="46" t="s">
        <v>295</v>
      </c>
      <c r="D236" s="121">
        <v>1</v>
      </c>
      <c r="E236" s="121">
        <v>80</v>
      </c>
      <c r="F236" s="31"/>
      <c r="G236" s="31"/>
      <c r="H236" s="62"/>
      <c r="I236" s="70"/>
      <c r="J236" s="59"/>
      <c r="K236" s="59"/>
      <c r="L236" s="8"/>
      <c r="M236" s="8"/>
      <c r="N236" s="8"/>
      <c r="O236" s="8"/>
      <c r="P236" s="8"/>
      <c r="Q236" s="8"/>
    </row>
    <row r="237" spans="1:17" ht="12.75" customHeight="1" x14ac:dyDescent="0.25">
      <c r="A237" s="18"/>
      <c r="B237" s="48"/>
      <c r="C237" s="46" t="s">
        <v>296</v>
      </c>
      <c r="D237" s="31"/>
      <c r="E237" s="31"/>
      <c r="F237" s="31"/>
      <c r="G237" s="31"/>
      <c r="H237" s="62"/>
      <c r="I237" s="70"/>
      <c r="J237" s="59"/>
      <c r="K237" s="59"/>
      <c r="L237" s="8"/>
      <c r="M237" s="8"/>
      <c r="N237" s="8"/>
      <c r="O237" s="8"/>
      <c r="P237" s="8"/>
      <c r="Q237" s="8"/>
    </row>
    <row r="238" spans="1:17" ht="12.75" customHeight="1" x14ac:dyDescent="0.25">
      <c r="A238" s="18"/>
      <c r="B238" s="48"/>
      <c r="C238" s="46" t="s">
        <v>297</v>
      </c>
      <c r="D238" s="121">
        <v>3</v>
      </c>
      <c r="E238" s="121">
        <v>64</v>
      </c>
      <c r="F238" s="31">
        <v>1</v>
      </c>
      <c r="G238" s="31">
        <v>10</v>
      </c>
      <c r="H238" s="62"/>
      <c r="I238" s="70"/>
      <c r="J238" s="31"/>
      <c r="K238" s="31"/>
      <c r="L238" s="8"/>
      <c r="M238" s="8"/>
      <c r="N238" s="8"/>
      <c r="O238" s="8"/>
      <c r="P238" s="8"/>
      <c r="Q238" s="8"/>
    </row>
    <row r="239" spans="1:17" ht="12.75" customHeight="1" x14ac:dyDescent="0.25">
      <c r="A239" s="18"/>
      <c r="B239" s="48"/>
      <c r="C239" s="46" t="s">
        <v>432</v>
      </c>
      <c r="D239" s="31">
        <v>1</v>
      </c>
      <c r="E239" s="31">
        <v>100</v>
      </c>
      <c r="F239" s="31"/>
      <c r="G239" s="31"/>
      <c r="H239" s="62"/>
      <c r="I239" s="70"/>
      <c r="J239" s="31"/>
      <c r="K239" s="31"/>
      <c r="L239" s="8"/>
      <c r="M239" s="8"/>
      <c r="N239" s="8"/>
      <c r="O239" s="8"/>
      <c r="P239" s="8"/>
      <c r="Q239" s="8"/>
    </row>
    <row r="240" spans="1:17" ht="12.75" customHeight="1" x14ac:dyDescent="0.25">
      <c r="A240" s="18"/>
      <c r="B240" s="48"/>
      <c r="C240" s="46" t="s">
        <v>298</v>
      </c>
      <c r="D240" s="31"/>
      <c r="E240" s="31"/>
      <c r="F240" s="31"/>
      <c r="G240" s="31"/>
      <c r="H240" s="62"/>
      <c r="I240" s="70"/>
      <c r="J240" s="31"/>
      <c r="K240" s="31"/>
      <c r="L240" s="8"/>
      <c r="M240" s="8"/>
      <c r="N240" s="8"/>
      <c r="O240" s="8"/>
      <c r="P240" s="8"/>
      <c r="Q240" s="8"/>
    </row>
    <row r="241" spans="1:17" ht="12.75" customHeight="1" x14ac:dyDescent="0.25">
      <c r="A241" s="18"/>
      <c r="B241" s="48"/>
      <c r="C241" s="46" t="s">
        <v>431</v>
      </c>
      <c r="D241" s="31"/>
      <c r="E241" s="31"/>
      <c r="F241" s="31"/>
      <c r="G241" s="31"/>
      <c r="H241" s="62"/>
      <c r="I241" s="120"/>
      <c r="J241" s="31"/>
      <c r="K241" s="31"/>
      <c r="L241" s="8"/>
      <c r="M241" s="8"/>
      <c r="N241" s="8"/>
      <c r="O241" s="8"/>
      <c r="P241" s="8"/>
      <c r="Q241" s="8"/>
    </row>
    <row r="242" spans="1:17" ht="12.75" customHeight="1" x14ac:dyDescent="0.2">
      <c r="A242" s="18"/>
      <c r="B242" s="18"/>
      <c r="C242" s="19" t="s">
        <v>30</v>
      </c>
      <c r="D242" s="64">
        <f t="shared" ref="D242:L242" si="6">SUM(D203:D241)</f>
        <v>55</v>
      </c>
      <c r="E242" s="64">
        <f t="shared" si="6"/>
        <v>3694.5</v>
      </c>
      <c r="F242" s="64">
        <f t="shared" si="6"/>
        <v>19</v>
      </c>
      <c r="G242" s="64">
        <f t="shared" si="6"/>
        <v>877</v>
      </c>
      <c r="H242" s="64">
        <f t="shared" si="6"/>
        <v>0</v>
      </c>
      <c r="I242" s="64">
        <f t="shared" si="6"/>
        <v>0</v>
      </c>
      <c r="J242" s="64">
        <f t="shared" si="6"/>
        <v>6</v>
      </c>
      <c r="K242" s="64">
        <f t="shared" si="6"/>
        <v>154.5</v>
      </c>
      <c r="L242" s="64">
        <f t="shared" si="6"/>
        <v>0</v>
      </c>
      <c r="M242" s="31">
        <f t="shared" ref="M242:Q242" si="7">SUM(M203:M240)</f>
        <v>0</v>
      </c>
      <c r="N242" s="31">
        <f t="shared" si="7"/>
        <v>0</v>
      </c>
      <c r="O242" s="31">
        <f t="shared" si="7"/>
        <v>0</v>
      </c>
      <c r="P242" s="31">
        <f t="shared" si="7"/>
        <v>0</v>
      </c>
      <c r="Q242" s="31">
        <f t="shared" si="7"/>
        <v>0</v>
      </c>
    </row>
    <row r="243" spans="1:17" ht="25.5" customHeight="1" x14ac:dyDescent="0.2">
      <c r="A243" s="14"/>
      <c r="B243" s="15"/>
      <c r="C243" s="23" t="s">
        <v>119</v>
      </c>
      <c r="D243" s="36">
        <f t="shared" ref="D243:Q243" si="8">SUM(D242+D201+D193+D183+D151+D102+D64)</f>
        <v>522</v>
      </c>
      <c r="E243" s="36">
        <f t="shared" si="8"/>
        <v>52743</v>
      </c>
      <c r="F243" s="36">
        <f t="shared" si="8"/>
        <v>190</v>
      </c>
      <c r="G243" s="36">
        <f t="shared" si="8"/>
        <v>14022.7</v>
      </c>
      <c r="H243" s="36">
        <f t="shared" si="8"/>
        <v>1</v>
      </c>
      <c r="I243" s="36">
        <f t="shared" si="8"/>
        <v>360</v>
      </c>
      <c r="J243" s="36">
        <f t="shared" si="8"/>
        <v>81</v>
      </c>
      <c r="K243" s="36">
        <f t="shared" si="8"/>
        <v>4733.3</v>
      </c>
      <c r="L243" s="36">
        <f t="shared" si="8"/>
        <v>0</v>
      </c>
      <c r="M243" s="36">
        <f t="shared" si="8"/>
        <v>0</v>
      </c>
      <c r="N243" s="36">
        <f t="shared" si="8"/>
        <v>0</v>
      </c>
      <c r="O243" s="36">
        <f t="shared" si="8"/>
        <v>0</v>
      </c>
      <c r="P243" s="36">
        <f t="shared" si="8"/>
        <v>0</v>
      </c>
      <c r="Q243" s="36">
        <f t="shared" si="8"/>
        <v>0</v>
      </c>
    </row>
    <row r="244" spans="1:17" x14ac:dyDescent="0.2">
      <c r="A244" s="10" t="s">
        <v>10</v>
      </c>
      <c r="B244" s="86" t="s">
        <v>11</v>
      </c>
      <c r="D244" s="37">
        <f t="shared" ref="D244" si="9">SUM(D243:D243)</f>
        <v>522</v>
      </c>
      <c r="E244" s="38">
        <f t="shared" ref="E244:Q244" si="10">SUM(E243:E243)</f>
        <v>52743</v>
      </c>
      <c r="F244" s="38">
        <f t="shared" si="10"/>
        <v>190</v>
      </c>
      <c r="G244" s="38">
        <f t="shared" si="10"/>
        <v>14022.7</v>
      </c>
      <c r="H244" s="38">
        <f t="shared" si="10"/>
        <v>1</v>
      </c>
      <c r="I244" s="38">
        <f t="shared" si="10"/>
        <v>360</v>
      </c>
      <c r="J244" s="38">
        <f t="shared" si="10"/>
        <v>81</v>
      </c>
      <c r="K244" s="38">
        <f t="shared" si="10"/>
        <v>4733.3</v>
      </c>
      <c r="L244" s="38">
        <f t="shared" si="10"/>
        <v>0</v>
      </c>
      <c r="M244" s="38">
        <f t="shared" si="10"/>
        <v>0</v>
      </c>
      <c r="N244" s="38">
        <f t="shared" si="10"/>
        <v>0</v>
      </c>
      <c r="O244" s="38">
        <f t="shared" si="10"/>
        <v>0</v>
      </c>
      <c r="P244" s="38">
        <f t="shared" si="10"/>
        <v>0</v>
      </c>
      <c r="Q244" s="38">
        <f t="shared" si="10"/>
        <v>0</v>
      </c>
    </row>
    <row r="246" spans="1:17" x14ac:dyDescent="0.2">
      <c r="G246" s="58"/>
    </row>
    <row r="247" spans="1:17" x14ac:dyDescent="0.2">
      <c r="B247" t="s">
        <v>138</v>
      </c>
    </row>
    <row r="248" spans="1:17" x14ac:dyDescent="0.2">
      <c r="I248" s="30" t="s">
        <v>139</v>
      </c>
    </row>
    <row r="249" spans="1:17" x14ac:dyDescent="0.2">
      <c r="F249" s="35"/>
      <c r="H249" s="39"/>
      <c r="I249" s="71"/>
      <c r="J249"/>
      <c r="K249" s="40"/>
    </row>
    <row r="250" spans="1:17" x14ac:dyDescent="0.2">
      <c r="H250" s="39"/>
      <c r="I250" s="71"/>
      <c r="J250"/>
      <c r="K250" s="40"/>
    </row>
    <row r="251" spans="1:17" x14ac:dyDescent="0.2">
      <c r="H251" s="39"/>
      <c r="I251" s="71"/>
      <c r="J251"/>
      <c r="K251" s="40"/>
    </row>
    <row r="252" spans="1:17" x14ac:dyDescent="0.2">
      <c r="H252" s="41"/>
      <c r="I252" s="88"/>
      <c r="J252"/>
      <c r="K252" s="25"/>
    </row>
    <row r="253" spans="1:17" x14ac:dyDescent="0.2">
      <c r="D253" s="61"/>
      <c r="E253" s="61"/>
      <c r="F253" s="61"/>
      <c r="G253" s="61"/>
      <c r="H253" s="41"/>
      <c r="I253" s="88"/>
      <c r="J253"/>
      <c r="K253" s="42"/>
    </row>
    <row r="254" spans="1:17" x14ac:dyDescent="0.2">
      <c r="H254" s="41"/>
      <c r="I254" s="88"/>
      <c r="J254"/>
      <c r="K254" s="27"/>
    </row>
    <row r="255" spans="1:17" x14ac:dyDescent="0.2">
      <c r="H255" s="41"/>
      <c r="I255" s="88"/>
      <c r="J255"/>
      <c r="K255" s="27"/>
    </row>
    <row r="256" spans="1:17" x14ac:dyDescent="0.2">
      <c r="H256" s="41"/>
      <c r="I256" s="88"/>
      <c r="J256"/>
      <c r="K256" s="27"/>
    </row>
    <row r="257" spans="8:11" x14ac:dyDescent="0.2">
      <c r="H257" s="43"/>
      <c r="I257" s="90"/>
      <c r="J257"/>
      <c r="K257" s="44"/>
    </row>
    <row r="258" spans="8:11" x14ac:dyDescent="0.2">
      <c r="H258" s="26"/>
      <c r="I258" s="45"/>
      <c r="J258" s="45"/>
      <c r="K258" s="27"/>
    </row>
    <row r="259" spans="8:11" x14ac:dyDescent="0.2">
      <c r="H259" s="26"/>
      <c r="I259" s="45"/>
      <c r="J259" s="45"/>
      <c r="K259" s="27"/>
    </row>
    <row r="260" spans="8:11" x14ac:dyDescent="0.2">
      <c r="H260" s="26"/>
      <c r="I260" s="45"/>
      <c r="J260" s="45"/>
      <c r="K260" s="27"/>
    </row>
    <row r="261" spans="8:11" x14ac:dyDescent="0.2">
      <c r="H261" s="26"/>
      <c r="I261" s="70"/>
      <c r="J261"/>
      <c r="K261" s="27"/>
    </row>
    <row r="262" spans="8:11" x14ac:dyDescent="0.2">
      <c r="H262" s="26"/>
      <c r="I262" s="70"/>
      <c r="J262"/>
      <c r="K262" s="27"/>
    </row>
  </sheetData>
  <customSheetViews>
    <customSheetView guid="{D735A0E3-67D4-4A47-94B7-B543B7FA080E}" hiddenRows="1" topLeftCell="C1">
      <pane ySplit="19" topLeftCell="A242" activePane="bottomLeft" state="frozen"/>
      <selection pane="bottomLeft" activeCell="D244" sqref="D244:G244"/>
      <pageMargins left="0.75" right="0.75" top="1" bottom="1" header="0.5" footer="0.5"/>
      <pageSetup paperSize="9" scale="90" orientation="landscape" r:id="rId1"/>
      <headerFooter alignWithMargins="0"/>
    </customSheetView>
    <customSheetView guid="{7FDDDD5D-ED8E-47A5-AFBE-0056D605C291}" scale="85" hiddenRows="1">
      <pane ySplit="19" topLeftCell="A20" activePane="bottomLeft" state="frozen"/>
      <selection pane="bottomLeft" activeCell="A14" sqref="A14"/>
      <pageMargins left="0.75" right="0.75" top="1" bottom="1" header="0.5" footer="0.5"/>
      <pageSetup paperSize="9" scale="90" orientation="landscape" r:id="rId2"/>
      <headerFooter alignWithMargins="0"/>
    </customSheetView>
    <customSheetView guid="{A743F9C7-8B89-4E8F-B91F-1FFB859064F2}" scale="85" hiddenRows="1" topLeftCell="B1">
      <pane ySplit="19" topLeftCell="A173" activePane="bottomLeft" state="frozen"/>
      <selection pane="bottomLeft" activeCell="B1" sqref="A1:XFD1048576"/>
      <pageMargins left="0.75" right="0.75" top="1" bottom="1" header="0.5" footer="0.5"/>
      <pageSetup paperSize="9" scale="90" orientation="landscape" r:id="rId3"/>
      <headerFooter alignWithMargins="0"/>
    </customSheetView>
    <customSheetView guid="{D916705D-5F60-466F-8EBC-00890A40BBF6}" hiddenRows="1" topLeftCell="C1">
      <pane ySplit="19" topLeftCell="A20" activePane="bottomLeft" state="frozen"/>
      <selection pane="bottomLeft" activeCell="L23" sqref="L23"/>
      <pageMargins left="0.75" right="0.75" top="1" bottom="1" header="0.5" footer="0.5"/>
      <pageSetup paperSize="9" scale="90" orientation="landscape" r:id="rId4"/>
      <headerFooter alignWithMargins="0"/>
    </customSheetView>
    <customSheetView guid="{86462F47-30CD-4D77-8883-003B13E6B20D}" hiddenRows="1" topLeftCell="C1">
      <pane ySplit="19" topLeftCell="A75" activePane="bottomLeft" state="frozen"/>
      <selection pane="bottomLeft" activeCell="G94" sqref="G94"/>
      <pageMargins left="0.75" right="0.75" top="1" bottom="1" header="0.5" footer="0.5"/>
      <pageSetup paperSize="9" scale="90" orientation="landscape" r:id="rId5"/>
      <headerFooter alignWithMargins="0"/>
    </customSheetView>
  </customSheetViews>
  <pageMargins left="0.75" right="0.75" top="1" bottom="1" header="0.5" footer="0.5"/>
  <pageSetup paperSize="9" scale="90" orientation="landscape" r:id="rId6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0"/>
  <sheetViews>
    <sheetView tabSelected="1" topLeftCell="C1" zoomScaleNormal="100" workbookViewId="0">
      <pane ySplit="16" topLeftCell="A229" activePane="bottomLeft" state="frozen"/>
      <selection activeCell="C1" sqref="C1"/>
      <selection pane="bottomLeft" activeCell="D251" sqref="D251"/>
    </sheetView>
  </sheetViews>
  <sheetFormatPr defaultRowHeight="12.75" x14ac:dyDescent="0.2"/>
  <cols>
    <col min="1" max="1" width="22.140625" customWidth="1"/>
    <col min="2" max="2" width="35.28515625" customWidth="1"/>
    <col min="3" max="3" width="26.140625" customWidth="1"/>
    <col min="4" max="4" width="13.28515625" style="129" customWidth="1"/>
    <col min="5" max="5" width="11.5703125" style="129" customWidth="1"/>
    <col min="6" max="6" width="11.140625" style="30" customWidth="1"/>
    <col min="7" max="7" width="11.7109375" style="30" customWidth="1"/>
    <col min="8" max="8" width="12" style="30" customWidth="1"/>
    <col min="9" max="9" width="11.140625" style="30" customWidth="1"/>
    <col min="10" max="10" width="16.140625" style="30" customWidth="1"/>
    <col min="11" max="11" width="12.85546875" style="30" customWidth="1"/>
    <col min="12" max="12" width="10.85546875" customWidth="1"/>
    <col min="13" max="14" width="11.5703125" customWidth="1"/>
    <col min="15" max="15" width="12" customWidth="1"/>
    <col min="16" max="16" width="13" customWidth="1"/>
    <col min="17" max="17" width="12.7109375" customWidth="1"/>
  </cols>
  <sheetData>
    <row r="1" spans="1:17" ht="16.5" customHeight="1" x14ac:dyDescent="0.25">
      <c r="I1" s="85"/>
      <c r="J1" s="85"/>
      <c r="K1" s="85"/>
      <c r="L1" s="85"/>
      <c r="M1" s="17" t="s">
        <v>16</v>
      </c>
      <c r="N1" s="17"/>
    </row>
    <row r="2" spans="1:17" ht="15.75" hidden="1" x14ac:dyDescent="0.25">
      <c r="B2" t="s">
        <v>0</v>
      </c>
      <c r="I2" s="85"/>
      <c r="J2" s="85"/>
      <c r="K2" s="85"/>
      <c r="L2" s="85"/>
      <c r="M2" s="17" t="s">
        <v>12</v>
      </c>
      <c r="N2" s="17"/>
      <c r="O2" s="17"/>
    </row>
    <row r="3" spans="1:17" ht="15.75" hidden="1" x14ac:dyDescent="0.25">
      <c r="I3" s="85"/>
      <c r="J3" s="85"/>
      <c r="K3" s="85"/>
      <c r="L3" s="85"/>
      <c r="M3" s="17" t="s">
        <v>13</v>
      </c>
      <c r="N3" s="17"/>
      <c r="O3" s="17"/>
    </row>
    <row r="4" spans="1:17" ht="15.75" hidden="1" x14ac:dyDescent="0.25">
      <c r="I4" s="32"/>
      <c r="J4" s="32"/>
      <c r="K4" s="32"/>
      <c r="L4" s="85"/>
      <c r="M4" s="17" t="s">
        <v>14</v>
      </c>
      <c r="N4" s="17"/>
      <c r="O4" s="17"/>
    </row>
    <row r="5" spans="1:17" ht="15.75" hidden="1" x14ac:dyDescent="0.25">
      <c r="I5" s="85"/>
      <c r="J5" s="85"/>
      <c r="K5" s="85"/>
      <c r="L5" s="85"/>
      <c r="M5" s="17" t="s">
        <v>15</v>
      </c>
      <c r="N5" s="17"/>
      <c r="O5" s="17"/>
    </row>
    <row r="6" spans="1:17" ht="15.75" hidden="1" x14ac:dyDescent="0.25">
      <c r="I6" s="85"/>
      <c r="J6" s="85"/>
      <c r="K6" s="85"/>
      <c r="L6" s="85"/>
      <c r="O6" s="17"/>
    </row>
    <row r="7" spans="1:17" ht="15.75" hidden="1" x14ac:dyDescent="0.25">
      <c r="I7" s="85"/>
      <c r="J7" s="85"/>
      <c r="K7" s="85"/>
      <c r="L7" s="85"/>
    </row>
    <row r="8" spans="1:17" ht="15.75" hidden="1" x14ac:dyDescent="0.25">
      <c r="I8" s="32"/>
      <c r="J8" s="32"/>
      <c r="K8" s="32"/>
    </row>
    <row r="9" spans="1:17" ht="12.75" hidden="1" customHeight="1" x14ac:dyDescent="0.2"/>
    <row r="10" spans="1:17" ht="12.75" hidden="1" customHeight="1" x14ac:dyDescent="0.25">
      <c r="B10" s="83"/>
      <c r="C10" s="83"/>
      <c r="D10" s="130"/>
      <c r="E10" s="130"/>
      <c r="F10" s="83"/>
      <c r="G10" s="83"/>
      <c r="H10" s="83"/>
      <c r="I10" s="83"/>
      <c r="J10" s="83"/>
      <c r="K10" s="83"/>
      <c r="L10" s="83"/>
      <c r="M10" s="83"/>
    </row>
    <row r="11" spans="1:17" ht="15.75" hidden="1" x14ac:dyDescent="0.25">
      <c r="B11" s="83"/>
      <c r="C11" s="83"/>
      <c r="D11" s="130"/>
      <c r="E11" s="130"/>
      <c r="F11" s="83"/>
      <c r="G11" s="83"/>
      <c r="H11" s="83"/>
      <c r="I11" s="83"/>
      <c r="J11" s="83"/>
      <c r="K11" s="83"/>
      <c r="L11" s="83"/>
      <c r="M11" s="83"/>
    </row>
    <row r="12" spans="1:17" ht="15.75" hidden="1" x14ac:dyDescent="0.25">
      <c r="B12" s="83"/>
      <c r="C12" s="83"/>
      <c r="D12" s="130"/>
      <c r="E12" s="130"/>
      <c r="F12" s="33"/>
      <c r="G12" s="33"/>
      <c r="H12" s="33"/>
      <c r="I12" s="33"/>
      <c r="J12" s="33"/>
      <c r="K12" s="34"/>
      <c r="L12" s="13"/>
      <c r="M12" s="13"/>
    </row>
    <row r="13" spans="1:17" ht="13.5" thickBot="1" x14ac:dyDescent="0.25">
      <c r="B13" s="84"/>
      <c r="C13" s="84"/>
      <c r="D13" s="131"/>
      <c r="E13" s="131"/>
      <c r="F13" s="84"/>
      <c r="G13" s="84"/>
      <c r="H13" s="84"/>
      <c r="I13" s="84"/>
      <c r="J13" s="84"/>
      <c r="K13" s="84"/>
      <c r="L13" s="84"/>
      <c r="M13" s="84"/>
    </row>
    <row r="14" spans="1:17" ht="16.5" thickBot="1" x14ac:dyDescent="0.3">
      <c r="B14" s="128" t="s">
        <v>434</v>
      </c>
      <c r="C14" s="81"/>
      <c r="D14" s="132"/>
      <c r="E14" s="132"/>
      <c r="F14" s="81"/>
      <c r="G14" s="81"/>
      <c r="H14" s="81"/>
      <c r="I14" s="81"/>
      <c r="J14" s="81"/>
      <c r="K14" s="81"/>
      <c r="L14" s="81"/>
      <c r="M14" s="82"/>
    </row>
    <row r="15" spans="1:17" ht="13.5" thickBot="1" x14ac:dyDescent="0.25"/>
    <row r="16" spans="1:17" ht="127.5" customHeight="1" thickTop="1" thickBot="1" x14ac:dyDescent="0.25">
      <c r="A16" s="2" t="s">
        <v>1</v>
      </c>
      <c r="B16" s="2" t="s">
        <v>2</v>
      </c>
      <c r="C16" s="3" t="s">
        <v>3</v>
      </c>
      <c r="D16" s="133" t="s">
        <v>17</v>
      </c>
      <c r="E16" s="133"/>
      <c r="F16" s="66" t="s">
        <v>4</v>
      </c>
      <c r="G16" s="57"/>
      <c r="H16" s="79" t="s">
        <v>5</v>
      </c>
      <c r="I16" s="73"/>
      <c r="J16" s="79" t="s">
        <v>6</v>
      </c>
      <c r="K16" s="73"/>
      <c r="L16" s="72" t="s">
        <v>18</v>
      </c>
      <c r="M16" s="73"/>
      <c r="N16" s="72" t="s">
        <v>19</v>
      </c>
      <c r="O16" s="73"/>
      <c r="P16" s="72" t="s">
        <v>20</v>
      </c>
      <c r="Q16" s="73"/>
    </row>
    <row r="17" spans="1:17" ht="13.5" thickTop="1" x14ac:dyDescent="0.2">
      <c r="A17" s="4">
        <v>1</v>
      </c>
      <c r="B17" s="5">
        <v>2</v>
      </c>
      <c r="C17" s="6">
        <v>3</v>
      </c>
      <c r="D17" s="134">
        <v>4</v>
      </c>
      <c r="E17" s="135"/>
      <c r="F17" s="74">
        <v>5</v>
      </c>
      <c r="G17" s="78"/>
      <c r="H17" s="76">
        <v>6</v>
      </c>
      <c r="I17" s="78"/>
      <c r="J17" s="76">
        <v>7</v>
      </c>
      <c r="K17" s="78"/>
      <c r="L17" s="77">
        <v>8</v>
      </c>
      <c r="M17" s="78"/>
      <c r="N17" s="77">
        <v>9</v>
      </c>
      <c r="O17" s="78"/>
      <c r="P17" s="77">
        <v>10</v>
      </c>
      <c r="Q17" s="78"/>
    </row>
    <row r="18" spans="1:17" ht="12.75" customHeight="1" x14ac:dyDescent="0.2">
      <c r="A18" s="7"/>
      <c r="B18" s="7"/>
      <c r="C18" s="7"/>
      <c r="D18" s="60" t="s">
        <v>7</v>
      </c>
      <c r="E18" s="60" t="s">
        <v>8</v>
      </c>
      <c r="F18" s="70" t="s">
        <v>7</v>
      </c>
      <c r="G18" s="70" t="s">
        <v>8</v>
      </c>
      <c r="H18" s="70" t="s">
        <v>7</v>
      </c>
      <c r="I18" s="70" t="s">
        <v>8</v>
      </c>
      <c r="J18" s="70" t="s">
        <v>7</v>
      </c>
      <c r="K18" s="70" t="s">
        <v>8</v>
      </c>
      <c r="L18" s="8" t="s">
        <v>7</v>
      </c>
      <c r="M18" s="8" t="s">
        <v>9</v>
      </c>
      <c r="N18" s="8" t="s">
        <v>7</v>
      </c>
      <c r="O18" s="8" t="s">
        <v>9</v>
      </c>
      <c r="P18" s="8" t="s">
        <v>7</v>
      </c>
      <c r="Q18" s="8" t="s">
        <v>9</v>
      </c>
    </row>
    <row r="19" spans="1:17" ht="28.5" customHeight="1" x14ac:dyDescent="0.25">
      <c r="A19" s="28" t="s">
        <v>136</v>
      </c>
      <c r="B19" s="28" t="s">
        <v>353</v>
      </c>
      <c r="C19" s="92" t="s">
        <v>146</v>
      </c>
      <c r="D19" s="136"/>
      <c r="E19" s="60"/>
      <c r="F19" s="70"/>
      <c r="G19" s="70"/>
      <c r="H19" s="70"/>
      <c r="I19" s="70"/>
      <c r="J19" s="70"/>
      <c r="K19" s="70"/>
      <c r="L19" s="8"/>
      <c r="M19" s="8"/>
      <c r="N19" s="8"/>
      <c r="O19" s="8"/>
      <c r="P19" s="8"/>
      <c r="Q19" s="8"/>
    </row>
    <row r="20" spans="1:17" ht="12" customHeight="1" x14ac:dyDescent="0.25">
      <c r="A20" s="18"/>
      <c r="B20" s="18"/>
      <c r="C20" s="18" t="s">
        <v>300</v>
      </c>
      <c r="D20" s="59">
        <v>60</v>
      </c>
      <c r="E20" s="59">
        <v>1103</v>
      </c>
      <c r="F20" s="31">
        <v>30</v>
      </c>
      <c r="G20" s="31">
        <f>397+82</f>
        <v>479</v>
      </c>
      <c r="H20" s="63"/>
      <c r="I20" s="24"/>
      <c r="J20" s="31"/>
      <c r="K20" s="31"/>
      <c r="L20" s="8"/>
      <c r="M20" s="8"/>
      <c r="N20" s="8"/>
      <c r="O20" s="8"/>
      <c r="P20" s="8"/>
      <c r="Q20" s="8"/>
    </row>
    <row r="21" spans="1:17" ht="12" customHeight="1" x14ac:dyDescent="0.25">
      <c r="A21" s="18"/>
      <c r="B21" s="18"/>
      <c r="C21" s="18" t="s">
        <v>301</v>
      </c>
      <c r="D21" s="59">
        <v>66</v>
      </c>
      <c r="E21" s="59">
        <f>1076+95</f>
        <v>1171</v>
      </c>
      <c r="F21" s="31">
        <v>30</v>
      </c>
      <c r="G21" s="31">
        <v>657</v>
      </c>
      <c r="H21" s="63"/>
      <c r="I21" s="24"/>
      <c r="J21" s="31"/>
      <c r="K21" s="31"/>
      <c r="L21" s="8"/>
      <c r="M21" s="8"/>
      <c r="N21" s="8"/>
      <c r="O21" s="8"/>
      <c r="P21" s="8"/>
      <c r="Q21" s="8"/>
    </row>
    <row r="22" spans="1:17" ht="24.75" customHeight="1" x14ac:dyDescent="0.25">
      <c r="A22" s="18"/>
      <c r="B22" s="18"/>
      <c r="C22" s="18" t="s">
        <v>302</v>
      </c>
      <c r="D22" s="59">
        <v>41</v>
      </c>
      <c r="E22" s="59">
        <f>1362+70+133</f>
        <v>1565</v>
      </c>
      <c r="F22" s="121">
        <v>17</v>
      </c>
      <c r="G22" s="121">
        <f>246+577</f>
        <v>823</v>
      </c>
      <c r="H22" s="63"/>
      <c r="I22" s="24"/>
      <c r="J22" s="31"/>
      <c r="K22" s="31"/>
      <c r="L22" s="8"/>
      <c r="M22" s="8"/>
      <c r="N22" s="8"/>
      <c r="O22" s="8"/>
      <c r="P22" s="8"/>
      <c r="Q22" s="8"/>
    </row>
    <row r="23" spans="1:17" ht="24.75" customHeight="1" x14ac:dyDescent="0.25">
      <c r="A23" s="18"/>
      <c r="B23" s="18"/>
      <c r="C23" s="18" t="s">
        <v>303</v>
      </c>
      <c r="D23" s="59">
        <v>32</v>
      </c>
      <c r="E23" s="59">
        <f>477+65</f>
        <v>542</v>
      </c>
      <c r="F23" s="31">
        <v>14</v>
      </c>
      <c r="G23" s="31">
        <v>214</v>
      </c>
      <c r="H23" s="63"/>
      <c r="I23" s="24"/>
      <c r="J23" s="31"/>
      <c r="K23" s="31"/>
      <c r="L23" s="8"/>
      <c r="M23" s="8"/>
      <c r="N23" s="8"/>
      <c r="O23" s="8"/>
      <c r="P23" s="8"/>
      <c r="Q23" s="8"/>
    </row>
    <row r="24" spans="1:17" ht="12.75" customHeight="1" x14ac:dyDescent="0.25">
      <c r="A24" s="18"/>
      <c r="B24" s="18"/>
      <c r="C24" s="18" t="s">
        <v>304</v>
      </c>
      <c r="D24" s="59"/>
      <c r="E24" s="59"/>
      <c r="F24" s="31"/>
      <c r="G24" s="31"/>
      <c r="H24" s="63"/>
      <c r="I24" s="24"/>
      <c r="J24" s="31"/>
      <c r="K24" s="31"/>
      <c r="L24" s="8"/>
      <c r="M24" s="8"/>
      <c r="N24" s="8"/>
      <c r="O24" s="8"/>
      <c r="P24" s="8"/>
      <c r="Q24" s="8"/>
    </row>
    <row r="25" spans="1:17" ht="11.25" customHeight="1" x14ac:dyDescent="0.25">
      <c r="A25" s="18"/>
      <c r="B25" s="18"/>
      <c r="C25" s="18" t="s">
        <v>305</v>
      </c>
      <c r="D25" s="59">
        <v>15</v>
      </c>
      <c r="E25" s="59">
        <v>200</v>
      </c>
      <c r="F25" s="31">
        <v>6</v>
      </c>
      <c r="G25" s="31">
        <v>100</v>
      </c>
      <c r="H25" s="63"/>
      <c r="I25" s="24"/>
      <c r="J25" s="31"/>
      <c r="K25" s="31"/>
      <c r="L25" s="8"/>
      <c r="M25" s="8"/>
      <c r="N25" s="8"/>
      <c r="O25" s="8"/>
      <c r="P25" s="8"/>
      <c r="Q25" s="8"/>
    </row>
    <row r="26" spans="1:17" ht="16.5" customHeight="1" x14ac:dyDescent="0.25">
      <c r="A26" s="18"/>
      <c r="B26" s="18"/>
      <c r="C26" s="18" t="s">
        <v>306</v>
      </c>
      <c r="D26" s="60">
        <v>128</v>
      </c>
      <c r="E26" s="60">
        <v>2126</v>
      </c>
      <c r="F26" s="122">
        <v>33</v>
      </c>
      <c r="G26" s="122">
        <v>1322</v>
      </c>
      <c r="H26" s="63"/>
      <c r="I26" s="70"/>
      <c r="J26" s="70"/>
      <c r="K26" s="70"/>
      <c r="L26" s="8"/>
      <c r="M26" s="8"/>
      <c r="N26" s="8"/>
      <c r="O26" s="8"/>
      <c r="P26" s="8"/>
      <c r="Q26" s="8"/>
    </row>
    <row r="27" spans="1:17" ht="12" customHeight="1" x14ac:dyDescent="0.25">
      <c r="A27" s="18"/>
      <c r="B27" s="18"/>
      <c r="C27" s="18" t="s">
        <v>307</v>
      </c>
      <c r="D27" s="59">
        <v>4</v>
      </c>
      <c r="E27" s="59">
        <v>30</v>
      </c>
      <c r="F27" s="31"/>
      <c r="G27" s="31"/>
      <c r="H27" s="63"/>
      <c r="I27" s="24"/>
      <c r="J27" s="31"/>
      <c r="K27" s="31"/>
      <c r="L27" s="8"/>
      <c r="M27" s="8"/>
      <c r="N27" s="8"/>
      <c r="O27" s="8"/>
      <c r="P27" s="8"/>
      <c r="Q27" s="8"/>
    </row>
    <row r="28" spans="1:17" ht="12.75" customHeight="1" x14ac:dyDescent="0.25">
      <c r="A28" s="18"/>
      <c r="B28" s="18"/>
      <c r="C28" s="18" t="s">
        <v>308</v>
      </c>
      <c r="D28" s="59">
        <v>17</v>
      </c>
      <c r="E28" s="59">
        <v>177</v>
      </c>
      <c r="F28" s="31">
        <v>5</v>
      </c>
      <c r="G28" s="31">
        <v>57</v>
      </c>
      <c r="H28" s="63"/>
      <c r="I28" s="24"/>
      <c r="J28" s="31"/>
      <c r="K28" s="31"/>
      <c r="L28" s="8"/>
      <c r="M28" s="8"/>
      <c r="N28" s="8"/>
      <c r="O28" s="8"/>
      <c r="P28" s="8"/>
      <c r="Q28" s="8"/>
    </row>
    <row r="29" spans="1:17" ht="12.75" customHeight="1" x14ac:dyDescent="0.25">
      <c r="A29" s="18"/>
      <c r="B29" s="18"/>
      <c r="C29" s="18" t="s">
        <v>309</v>
      </c>
      <c r="D29" s="59">
        <v>26</v>
      </c>
      <c r="E29" s="59">
        <v>286</v>
      </c>
      <c r="F29" s="31">
        <v>14</v>
      </c>
      <c r="G29" s="31">
        <v>174</v>
      </c>
      <c r="H29" s="63"/>
      <c r="I29" s="24"/>
      <c r="J29" s="31"/>
      <c r="K29" s="31"/>
      <c r="L29" s="8"/>
      <c r="M29" s="8"/>
      <c r="N29" s="8"/>
      <c r="O29" s="8"/>
      <c r="P29" s="8"/>
      <c r="Q29" s="8"/>
    </row>
    <row r="30" spans="1:17" ht="12.75" customHeight="1" x14ac:dyDescent="0.25">
      <c r="A30" s="18"/>
      <c r="B30" s="18"/>
      <c r="C30" s="18" t="s">
        <v>310</v>
      </c>
      <c r="D30" s="59">
        <v>24</v>
      </c>
      <c r="E30" s="59">
        <v>312</v>
      </c>
      <c r="F30" s="31">
        <v>13</v>
      </c>
      <c r="G30" s="31">
        <v>168</v>
      </c>
      <c r="H30" s="63"/>
      <c r="I30" s="24"/>
      <c r="J30" s="31"/>
      <c r="K30" s="31"/>
      <c r="L30" s="8"/>
      <c r="M30" s="8"/>
      <c r="N30" s="8"/>
      <c r="O30" s="8"/>
      <c r="P30" s="8"/>
      <c r="Q30" s="8"/>
    </row>
    <row r="31" spans="1:17" ht="12.75" customHeight="1" x14ac:dyDescent="0.25">
      <c r="A31" s="18"/>
      <c r="B31" s="18"/>
      <c r="C31" s="18" t="s">
        <v>311</v>
      </c>
      <c r="D31" s="59">
        <v>9</v>
      </c>
      <c r="E31" s="59">
        <v>73</v>
      </c>
      <c r="F31" s="31">
        <v>8</v>
      </c>
      <c r="G31" s="31">
        <v>68</v>
      </c>
      <c r="H31" s="63"/>
      <c r="I31" s="24"/>
      <c r="J31" s="31"/>
      <c r="K31" s="31"/>
      <c r="L31" s="8"/>
      <c r="M31" s="8"/>
      <c r="N31" s="8"/>
      <c r="O31" s="8"/>
      <c r="P31" s="8"/>
      <c r="Q31" s="8"/>
    </row>
    <row r="32" spans="1:17" ht="12.75" customHeight="1" x14ac:dyDescent="0.25">
      <c r="A32" s="18"/>
      <c r="B32" s="18"/>
      <c r="C32" s="18" t="s">
        <v>312</v>
      </c>
      <c r="D32" s="59">
        <v>7</v>
      </c>
      <c r="E32" s="59">
        <v>61</v>
      </c>
      <c r="F32" s="31">
        <v>2</v>
      </c>
      <c r="G32" s="31">
        <v>29</v>
      </c>
      <c r="H32" s="63"/>
      <c r="I32" s="24"/>
      <c r="J32" s="31"/>
      <c r="K32" s="31"/>
      <c r="L32" s="8"/>
      <c r="M32" s="8"/>
      <c r="N32" s="8"/>
      <c r="O32" s="8"/>
      <c r="P32" s="8"/>
      <c r="Q32" s="8"/>
    </row>
    <row r="33" spans="1:17" ht="12.75" customHeight="1" x14ac:dyDescent="0.25">
      <c r="A33" s="18"/>
      <c r="B33" s="18"/>
      <c r="C33" s="18" t="s">
        <v>313</v>
      </c>
      <c r="D33" s="60">
        <v>45</v>
      </c>
      <c r="E33" s="60">
        <v>410</v>
      </c>
      <c r="F33" s="70">
        <v>9</v>
      </c>
      <c r="G33" s="70">
        <v>69.5</v>
      </c>
      <c r="H33" s="63"/>
      <c r="I33" s="70"/>
      <c r="J33" s="70"/>
      <c r="K33" s="70"/>
      <c r="L33" s="8"/>
      <c r="M33" s="8"/>
      <c r="N33" s="8"/>
      <c r="O33" s="8"/>
      <c r="P33" s="8"/>
      <c r="Q33" s="8"/>
    </row>
    <row r="34" spans="1:17" ht="12.75" customHeight="1" x14ac:dyDescent="0.25">
      <c r="A34" s="18"/>
      <c r="B34" s="18"/>
      <c r="C34" s="18" t="s">
        <v>314</v>
      </c>
      <c r="D34" s="59">
        <v>14</v>
      </c>
      <c r="E34" s="59">
        <v>125</v>
      </c>
      <c r="F34" s="31">
        <v>10</v>
      </c>
      <c r="G34" s="31">
        <v>82</v>
      </c>
      <c r="H34" s="63"/>
      <c r="I34" s="24"/>
      <c r="J34" s="31"/>
      <c r="K34" s="31"/>
      <c r="L34" s="8"/>
      <c r="M34" s="8"/>
      <c r="N34" s="8"/>
      <c r="O34" s="8"/>
      <c r="P34" s="8"/>
      <c r="Q34" s="8"/>
    </row>
    <row r="35" spans="1:17" ht="12.75" customHeight="1" x14ac:dyDescent="0.25">
      <c r="A35" s="18"/>
      <c r="B35" s="18"/>
      <c r="C35" s="18" t="s">
        <v>315</v>
      </c>
      <c r="D35" s="59">
        <v>15</v>
      </c>
      <c r="E35" s="59">
        <v>106</v>
      </c>
      <c r="F35" s="31">
        <v>15</v>
      </c>
      <c r="G35" s="31">
        <v>106</v>
      </c>
      <c r="H35" s="63"/>
      <c r="I35" s="24"/>
      <c r="J35" s="31"/>
      <c r="K35" s="31"/>
      <c r="L35" s="8"/>
      <c r="M35" s="8"/>
      <c r="N35" s="8"/>
      <c r="O35" s="8"/>
      <c r="P35" s="8"/>
      <c r="Q35" s="8"/>
    </row>
    <row r="36" spans="1:17" ht="12.75" customHeight="1" x14ac:dyDescent="0.25">
      <c r="A36" s="18"/>
      <c r="B36" s="18"/>
      <c r="C36" s="18" t="s">
        <v>316</v>
      </c>
      <c r="D36" s="59">
        <v>52</v>
      </c>
      <c r="E36" s="59">
        <v>337</v>
      </c>
      <c r="F36" s="31">
        <v>15</v>
      </c>
      <c r="G36" s="31">
        <v>119</v>
      </c>
      <c r="H36" s="63"/>
      <c r="I36" s="24"/>
      <c r="J36" s="31"/>
      <c r="K36" s="31"/>
      <c r="L36" s="8"/>
      <c r="M36" s="8"/>
      <c r="N36" s="8"/>
      <c r="O36" s="8"/>
      <c r="P36" s="8"/>
      <c r="Q36" s="8"/>
    </row>
    <row r="37" spans="1:17" ht="12.75" customHeight="1" x14ac:dyDescent="0.25">
      <c r="A37" s="18"/>
      <c r="B37" s="18"/>
      <c r="C37" s="18" t="s">
        <v>317</v>
      </c>
      <c r="D37" s="59">
        <v>18</v>
      </c>
      <c r="E37" s="59">
        <v>117</v>
      </c>
      <c r="F37" s="31">
        <v>3</v>
      </c>
      <c r="G37" s="31">
        <v>20</v>
      </c>
      <c r="H37" s="63"/>
      <c r="I37" s="24"/>
      <c r="J37" s="31"/>
      <c r="K37" s="31"/>
      <c r="L37" s="8"/>
      <c r="M37" s="8"/>
      <c r="N37" s="8"/>
      <c r="O37" s="8"/>
      <c r="P37" s="8"/>
      <c r="Q37" s="8"/>
    </row>
    <row r="38" spans="1:17" ht="12.75" customHeight="1" x14ac:dyDescent="0.25">
      <c r="A38" s="18"/>
      <c r="B38" s="18"/>
      <c r="C38" s="18" t="s">
        <v>318</v>
      </c>
      <c r="D38" s="59">
        <v>33</v>
      </c>
      <c r="E38" s="59">
        <v>238</v>
      </c>
      <c r="F38" s="31">
        <v>6</v>
      </c>
      <c r="G38" s="31">
        <v>62</v>
      </c>
      <c r="H38" s="63"/>
      <c r="I38" s="24"/>
      <c r="J38" s="31"/>
      <c r="K38" s="31"/>
      <c r="L38" s="8"/>
      <c r="M38" s="8"/>
      <c r="N38" s="8"/>
      <c r="O38" s="8"/>
      <c r="P38" s="8"/>
      <c r="Q38" s="8"/>
    </row>
    <row r="39" spans="1:17" ht="12.75" customHeight="1" x14ac:dyDescent="0.25">
      <c r="A39" s="18"/>
      <c r="B39" s="18"/>
      <c r="C39" s="18" t="s">
        <v>319</v>
      </c>
      <c r="D39" s="59">
        <v>8</v>
      </c>
      <c r="E39" s="59">
        <v>86</v>
      </c>
      <c r="F39" s="31">
        <v>4</v>
      </c>
      <c r="G39" s="31">
        <v>43</v>
      </c>
      <c r="H39" s="63"/>
      <c r="I39" s="24"/>
      <c r="J39" s="31"/>
      <c r="K39" s="31"/>
      <c r="L39" s="8"/>
      <c r="M39" s="8"/>
      <c r="N39" s="8"/>
      <c r="O39" s="8"/>
      <c r="P39" s="8"/>
      <c r="Q39" s="8"/>
    </row>
    <row r="40" spans="1:17" ht="12.75" customHeight="1" x14ac:dyDescent="0.25">
      <c r="A40" s="18"/>
      <c r="B40" s="18"/>
      <c r="C40" s="18" t="s">
        <v>320</v>
      </c>
      <c r="D40" s="59">
        <v>26</v>
      </c>
      <c r="E40" s="59">
        <v>138</v>
      </c>
      <c r="F40" s="31">
        <v>20</v>
      </c>
      <c r="G40" s="31">
        <v>102</v>
      </c>
      <c r="H40" s="63"/>
      <c r="I40" s="24"/>
      <c r="J40" s="31"/>
      <c r="K40" s="31"/>
      <c r="L40" s="8"/>
      <c r="M40" s="8"/>
      <c r="N40" s="8"/>
      <c r="O40" s="8"/>
      <c r="P40" s="8"/>
      <c r="Q40" s="8"/>
    </row>
    <row r="41" spans="1:17" ht="12.75" customHeight="1" x14ac:dyDescent="0.25">
      <c r="A41" s="18"/>
      <c r="B41" s="18"/>
      <c r="C41" s="18" t="s">
        <v>321</v>
      </c>
      <c r="D41" s="59">
        <v>8</v>
      </c>
      <c r="E41" s="59">
        <v>67</v>
      </c>
      <c r="F41" s="31">
        <v>4</v>
      </c>
      <c r="G41" s="31">
        <v>33</v>
      </c>
      <c r="H41" s="63"/>
      <c r="I41" s="24"/>
      <c r="J41" s="31"/>
      <c r="K41" s="31"/>
      <c r="L41" s="8"/>
      <c r="M41" s="8"/>
      <c r="N41" s="8"/>
      <c r="O41" s="8"/>
      <c r="P41" s="8"/>
      <c r="Q41" s="8"/>
    </row>
    <row r="42" spans="1:17" ht="12.75" customHeight="1" x14ac:dyDescent="0.25">
      <c r="A42" s="18"/>
      <c r="B42" s="18"/>
      <c r="C42" s="18" t="s">
        <v>322</v>
      </c>
      <c r="D42" s="59"/>
      <c r="E42" s="59"/>
      <c r="F42" s="31"/>
      <c r="G42" s="31"/>
      <c r="H42" s="63"/>
      <c r="I42" s="24"/>
      <c r="J42" s="31"/>
      <c r="K42" s="31"/>
      <c r="L42" s="8"/>
      <c r="M42" s="8"/>
      <c r="N42" s="8"/>
      <c r="O42" s="8"/>
      <c r="P42" s="8"/>
      <c r="Q42" s="8"/>
    </row>
    <row r="43" spans="1:17" ht="12.75" customHeight="1" x14ac:dyDescent="0.25">
      <c r="A43" s="18"/>
      <c r="B43" s="18"/>
      <c r="C43" s="18" t="s">
        <v>323</v>
      </c>
      <c r="D43" s="59">
        <v>51</v>
      </c>
      <c r="E43" s="59">
        <v>419</v>
      </c>
      <c r="F43" s="31">
        <v>40</v>
      </c>
      <c r="G43" s="31">
        <v>350</v>
      </c>
      <c r="H43" s="63"/>
      <c r="I43" s="24"/>
      <c r="J43" s="31"/>
      <c r="K43" s="31"/>
      <c r="L43" s="8"/>
      <c r="M43" s="8"/>
      <c r="N43" s="8"/>
      <c r="O43" s="8"/>
      <c r="P43" s="8"/>
      <c r="Q43" s="8"/>
    </row>
    <row r="44" spans="1:17" ht="12.75" customHeight="1" x14ac:dyDescent="0.25">
      <c r="A44" s="18"/>
      <c r="B44" s="18"/>
      <c r="C44" s="18" t="s">
        <v>324</v>
      </c>
      <c r="D44" s="59">
        <v>6</v>
      </c>
      <c r="E44" s="59">
        <v>70</v>
      </c>
      <c r="F44" s="31">
        <v>1</v>
      </c>
      <c r="G44" s="31">
        <v>15</v>
      </c>
      <c r="H44" s="63"/>
      <c r="I44" s="24"/>
      <c r="J44" s="31"/>
      <c r="K44" s="31"/>
      <c r="L44" s="8"/>
      <c r="M44" s="8"/>
      <c r="N44" s="8"/>
      <c r="O44" s="8"/>
      <c r="P44" s="8"/>
      <c r="Q44" s="8"/>
    </row>
    <row r="45" spans="1:17" ht="12.75" customHeight="1" x14ac:dyDescent="0.25">
      <c r="A45" s="18"/>
      <c r="B45" s="18"/>
      <c r="C45" s="18" t="s">
        <v>325</v>
      </c>
      <c r="D45" s="59">
        <v>62</v>
      </c>
      <c r="E45" s="59">
        <v>300</v>
      </c>
      <c r="F45" s="31">
        <v>19</v>
      </c>
      <c r="G45" s="31">
        <v>116</v>
      </c>
      <c r="H45" s="63"/>
      <c r="I45" s="24"/>
      <c r="J45" s="31"/>
      <c r="K45" s="31"/>
      <c r="L45" s="8"/>
      <c r="M45" s="8"/>
      <c r="N45" s="8"/>
      <c r="O45" s="8"/>
      <c r="P45" s="8"/>
      <c r="Q45" s="8"/>
    </row>
    <row r="46" spans="1:17" ht="12.75" customHeight="1" x14ac:dyDescent="0.25">
      <c r="A46" s="18"/>
      <c r="B46" s="18"/>
      <c r="C46" s="18" t="s">
        <v>326</v>
      </c>
      <c r="D46" s="60">
        <v>65</v>
      </c>
      <c r="E46" s="60">
        <f>817+248+159</f>
        <v>1224</v>
      </c>
      <c r="F46" s="70">
        <v>27</v>
      </c>
      <c r="G46" s="70">
        <v>515</v>
      </c>
      <c r="H46" s="63"/>
      <c r="I46" s="70"/>
      <c r="J46" s="70"/>
      <c r="K46" s="70"/>
      <c r="L46" s="8"/>
      <c r="M46" s="8"/>
      <c r="N46" s="8"/>
      <c r="O46" s="8"/>
      <c r="P46" s="8"/>
      <c r="Q46" s="8"/>
    </row>
    <row r="47" spans="1:17" ht="12.75" customHeight="1" x14ac:dyDescent="0.25">
      <c r="A47" s="18"/>
      <c r="B47" s="18"/>
      <c r="C47" s="18" t="s">
        <v>327</v>
      </c>
      <c r="D47" s="59"/>
      <c r="E47" s="59"/>
      <c r="F47" s="31"/>
      <c r="G47" s="31"/>
      <c r="H47" s="63"/>
      <c r="I47" s="24"/>
      <c r="J47" s="31"/>
      <c r="K47" s="31"/>
      <c r="L47" s="8"/>
      <c r="M47" s="8"/>
      <c r="N47" s="8"/>
      <c r="O47" s="8"/>
      <c r="P47" s="8"/>
      <c r="Q47" s="8"/>
    </row>
    <row r="48" spans="1:17" ht="12.75" customHeight="1" x14ac:dyDescent="0.25">
      <c r="A48" s="18"/>
      <c r="B48" s="18"/>
      <c r="C48" s="18" t="s">
        <v>328</v>
      </c>
      <c r="D48" s="59">
        <v>2</v>
      </c>
      <c r="E48" s="59">
        <v>10</v>
      </c>
      <c r="F48" s="31">
        <v>1</v>
      </c>
      <c r="G48" s="31">
        <v>5</v>
      </c>
      <c r="H48" s="63"/>
      <c r="I48" s="24"/>
      <c r="J48" s="31"/>
      <c r="K48" s="31"/>
      <c r="L48" s="8"/>
      <c r="M48" s="8"/>
      <c r="N48" s="8"/>
      <c r="O48" s="8"/>
      <c r="P48" s="8"/>
      <c r="Q48" s="8"/>
    </row>
    <row r="49" spans="1:17" ht="12.75" customHeight="1" x14ac:dyDescent="0.25">
      <c r="A49" s="18"/>
      <c r="B49" s="18"/>
      <c r="C49" s="18" t="s">
        <v>329</v>
      </c>
      <c r="D49" s="59">
        <v>29</v>
      </c>
      <c r="E49" s="59">
        <v>435</v>
      </c>
      <c r="F49" s="31">
        <v>10</v>
      </c>
      <c r="G49" s="31">
        <v>81</v>
      </c>
      <c r="H49" s="63"/>
      <c r="I49" s="24"/>
      <c r="J49" s="31"/>
      <c r="K49" s="31"/>
      <c r="L49" s="8"/>
      <c r="M49" s="8"/>
      <c r="N49" s="8"/>
      <c r="O49" s="8"/>
      <c r="P49" s="8"/>
      <c r="Q49" s="8"/>
    </row>
    <row r="50" spans="1:17" ht="12.75" customHeight="1" x14ac:dyDescent="0.25">
      <c r="A50" s="18"/>
      <c r="B50" s="18"/>
      <c r="C50" s="18" t="s">
        <v>330</v>
      </c>
      <c r="D50" s="59"/>
      <c r="E50" s="59"/>
      <c r="F50" s="31"/>
      <c r="G50" s="31"/>
      <c r="H50" s="63"/>
      <c r="I50" s="24"/>
      <c r="J50" s="31"/>
      <c r="K50" s="31"/>
      <c r="L50" s="8"/>
      <c r="M50" s="8"/>
      <c r="N50" s="8"/>
      <c r="O50" s="8"/>
      <c r="P50" s="8"/>
      <c r="Q50" s="8"/>
    </row>
    <row r="51" spans="1:17" ht="12.75" customHeight="1" x14ac:dyDescent="0.25">
      <c r="A51" s="18"/>
      <c r="B51" s="18"/>
      <c r="C51" s="18" t="s">
        <v>331</v>
      </c>
      <c r="D51" s="59">
        <v>24</v>
      </c>
      <c r="E51" s="59">
        <v>161</v>
      </c>
      <c r="F51" s="31">
        <v>22</v>
      </c>
      <c r="G51" s="31">
        <v>141</v>
      </c>
      <c r="H51" s="63"/>
      <c r="I51" s="24"/>
      <c r="J51" s="31"/>
      <c r="K51" s="31"/>
      <c r="L51" s="8"/>
      <c r="M51" s="8"/>
      <c r="N51" s="8"/>
      <c r="O51" s="8"/>
      <c r="P51" s="8"/>
      <c r="Q51" s="8"/>
    </row>
    <row r="52" spans="1:17" ht="12.75" customHeight="1" x14ac:dyDescent="0.25">
      <c r="A52" s="18"/>
      <c r="B52" s="18"/>
      <c r="C52" s="18" t="s">
        <v>332</v>
      </c>
      <c r="D52" s="59">
        <v>2</v>
      </c>
      <c r="E52" s="59">
        <v>15</v>
      </c>
      <c r="F52" s="31">
        <v>1</v>
      </c>
      <c r="G52" s="31">
        <v>12</v>
      </c>
      <c r="H52" s="63"/>
      <c r="I52" s="24"/>
      <c r="J52" s="31"/>
      <c r="K52" s="31"/>
      <c r="L52" s="8"/>
      <c r="M52" s="8"/>
      <c r="N52" s="8"/>
      <c r="O52" s="8"/>
      <c r="P52" s="8"/>
      <c r="Q52" s="8"/>
    </row>
    <row r="53" spans="1:17" ht="12.75" customHeight="1" x14ac:dyDescent="0.25">
      <c r="A53" s="18"/>
      <c r="B53" s="18"/>
      <c r="C53" s="18" t="s">
        <v>333</v>
      </c>
      <c r="D53" s="59">
        <v>4</v>
      </c>
      <c r="E53" s="59">
        <v>26</v>
      </c>
      <c r="F53" s="31">
        <v>2</v>
      </c>
      <c r="G53" s="31">
        <v>20</v>
      </c>
      <c r="H53" s="63"/>
      <c r="I53" s="24"/>
      <c r="J53" s="31"/>
      <c r="K53" s="31"/>
      <c r="L53" s="8"/>
      <c r="M53" s="8"/>
      <c r="N53" s="8"/>
      <c r="O53" s="8"/>
      <c r="P53" s="8"/>
      <c r="Q53" s="8"/>
    </row>
    <row r="54" spans="1:17" ht="12.75" customHeight="1" x14ac:dyDescent="0.25">
      <c r="A54" s="18"/>
      <c r="B54" s="18"/>
      <c r="C54" s="18" t="s">
        <v>334</v>
      </c>
      <c r="D54" s="59">
        <v>2</v>
      </c>
      <c r="E54" s="59">
        <v>20</v>
      </c>
      <c r="F54" s="31">
        <v>1</v>
      </c>
      <c r="G54" s="31">
        <v>8</v>
      </c>
      <c r="H54" s="63"/>
      <c r="I54" s="24"/>
      <c r="J54" s="31"/>
      <c r="K54" s="31"/>
      <c r="L54" s="8"/>
      <c r="M54" s="8"/>
      <c r="N54" s="8"/>
      <c r="O54" s="8"/>
      <c r="P54" s="8"/>
      <c r="Q54" s="8"/>
    </row>
    <row r="55" spans="1:17" ht="12.75" customHeight="1" x14ac:dyDescent="0.25">
      <c r="A55" s="18"/>
      <c r="B55" s="18"/>
      <c r="C55" s="18" t="s">
        <v>335</v>
      </c>
      <c r="D55" s="59">
        <v>14</v>
      </c>
      <c r="E55" s="59">
        <v>86</v>
      </c>
      <c r="F55" s="31">
        <v>8</v>
      </c>
      <c r="G55" s="31">
        <v>44</v>
      </c>
      <c r="H55" s="63"/>
      <c r="I55" s="24"/>
      <c r="J55" s="31"/>
      <c r="K55" s="31"/>
      <c r="L55" s="8"/>
      <c r="M55" s="8"/>
      <c r="N55" s="8"/>
      <c r="O55" s="8"/>
      <c r="P55" s="8"/>
      <c r="Q55" s="8"/>
    </row>
    <row r="56" spans="1:17" ht="12.75" customHeight="1" x14ac:dyDescent="0.25">
      <c r="A56" s="18"/>
      <c r="B56" s="18"/>
      <c r="C56" s="18" t="s">
        <v>336</v>
      </c>
      <c r="D56" s="60"/>
      <c r="E56" s="60"/>
      <c r="F56" s="70"/>
      <c r="G56" s="70"/>
      <c r="H56" s="63"/>
      <c r="I56" s="70"/>
      <c r="J56" s="70"/>
      <c r="K56" s="70"/>
      <c r="L56" s="8"/>
      <c r="M56" s="8"/>
      <c r="N56" s="8"/>
      <c r="O56" s="8"/>
      <c r="P56" s="8"/>
      <c r="Q56" s="8"/>
    </row>
    <row r="57" spans="1:17" ht="12.75" customHeight="1" x14ac:dyDescent="0.25">
      <c r="A57" s="18"/>
      <c r="B57" s="18"/>
      <c r="C57" s="18" t="s">
        <v>337</v>
      </c>
      <c r="D57" s="59">
        <v>2</v>
      </c>
      <c r="E57" s="59">
        <v>6</v>
      </c>
      <c r="F57" s="31">
        <v>2</v>
      </c>
      <c r="G57" s="31">
        <v>6</v>
      </c>
      <c r="H57" s="63"/>
      <c r="I57" s="24"/>
      <c r="J57" s="31"/>
      <c r="K57" s="31"/>
      <c r="L57" s="8"/>
      <c r="M57" s="8"/>
      <c r="N57" s="8"/>
      <c r="O57" s="8"/>
      <c r="P57" s="8"/>
      <c r="Q57" s="8"/>
    </row>
    <row r="58" spans="1:17" ht="12.75" customHeight="1" x14ac:dyDescent="0.25">
      <c r="A58" s="18"/>
      <c r="B58" s="18"/>
      <c r="C58" s="18" t="s">
        <v>338</v>
      </c>
      <c r="D58" s="59"/>
      <c r="E58" s="59"/>
      <c r="F58" s="31"/>
      <c r="G58" s="31"/>
      <c r="H58" s="63"/>
      <c r="I58" s="24"/>
      <c r="J58" s="31"/>
      <c r="K58" s="31"/>
      <c r="L58" s="8"/>
      <c r="M58" s="8"/>
      <c r="N58" s="8"/>
      <c r="O58" s="8"/>
      <c r="P58" s="8"/>
      <c r="Q58" s="8"/>
    </row>
    <row r="59" spans="1:17" ht="12.75" customHeight="1" x14ac:dyDescent="0.25">
      <c r="A59" s="18"/>
      <c r="B59" s="18"/>
      <c r="C59" s="18" t="s">
        <v>339</v>
      </c>
      <c r="D59" s="59"/>
      <c r="E59" s="59"/>
      <c r="F59" s="31"/>
      <c r="G59" s="31"/>
      <c r="H59" s="63"/>
      <c r="I59" s="24"/>
      <c r="J59" s="31"/>
      <c r="K59" s="31"/>
      <c r="L59" s="8"/>
      <c r="M59" s="8"/>
      <c r="N59" s="8"/>
      <c r="O59" s="8"/>
      <c r="P59" s="8"/>
      <c r="Q59" s="8"/>
    </row>
    <row r="60" spans="1:17" ht="12.75" customHeight="1" x14ac:dyDescent="0.25">
      <c r="A60" s="18"/>
      <c r="B60" s="18"/>
      <c r="C60" s="18" t="s">
        <v>372</v>
      </c>
      <c r="D60" s="59"/>
      <c r="E60" s="59"/>
      <c r="F60" s="31"/>
      <c r="G60" s="31"/>
      <c r="H60" s="63"/>
      <c r="I60" s="24"/>
      <c r="J60" s="31"/>
      <c r="K60" s="31"/>
      <c r="L60" s="8"/>
      <c r="M60" s="8"/>
      <c r="N60" s="8"/>
      <c r="O60" s="8"/>
      <c r="P60" s="8"/>
      <c r="Q60" s="8"/>
    </row>
    <row r="61" spans="1:17" ht="17.25" customHeight="1" x14ac:dyDescent="0.2">
      <c r="A61" s="18"/>
      <c r="B61" s="18"/>
      <c r="C61" s="19" t="s">
        <v>30</v>
      </c>
      <c r="D61" s="59">
        <f t="shared" ref="D61:Q61" si="0">SUM(D20:D60)</f>
        <v>911</v>
      </c>
      <c r="E61" s="59">
        <f t="shared" si="0"/>
        <v>12042</v>
      </c>
      <c r="F61" s="31">
        <f t="shared" si="0"/>
        <v>392</v>
      </c>
      <c r="G61" s="31">
        <f t="shared" si="0"/>
        <v>6040.5</v>
      </c>
      <c r="H61" s="31"/>
      <c r="I61" s="31">
        <f t="shared" si="0"/>
        <v>0</v>
      </c>
      <c r="J61" s="31">
        <f t="shared" si="0"/>
        <v>0</v>
      </c>
      <c r="K61" s="31">
        <f t="shared" si="0"/>
        <v>0</v>
      </c>
      <c r="L61" s="31">
        <f t="shared" si="0"/>
        <v>0</v>
      </c>
      <c r="M61" s="31">
        <f t="shared" si="0"/>
        <v>0</v>
      </c>
      <c r="N61" s="31">
        <f t="shared" si="0"/>
        <v>0</v>
      </c>
      <c r="O61" s="31">
        <f t="shared" si="0"/>
        <v>0</v>
      </c>
      <c r="P61" s="31">
        <f t="shared" si="0"/>
        <v>0</v>
      </c>
      <c r="Q61" s="31">
        <f t="shared" si="0"/>
        <v>0</v>
      </c>
    </row>
    <row r="62" spans="1:17" ht="15" x14ac:dyDescent="0.25">
      <c r="A62" s="18"/>
      <c r="B62" s="18"/>
      <c r="C62" s="92" t="s">
        <v>148</v>
      </c>
      <c r="D62" s="136"/>
      <c r="E62" s="59"/>
      <c r="F62" s="31"/>
      <c r="G62" s="31"/>
      <c r="H62" s="63"/>
      <c r="I62" s="24"/>
      <c r="J62" s="31"/>
      <c r="K62" s="31"/>
      <c r="L62" s="8"/>
      <c r="M62" s="8"/>
      <c r="N62" s="8"/>
      <c r="O62" s="8"/>
      <c r="P62" s="8"/>
      <c r="Q62" s="8"/>
    </row>
    <row r="63" spans="1:17" ht="12.75" customHeight="1" x14ac:dyDescent="0.25">
      <c r="A63" s="18"/>
      <c r="B63" s="48"/>
      <c r="C63" s="18" t="s">
        <v>344</v>
      </c>
      <c r="D63" s="59">
        <v>42</v>
      </c>
      <c r="E63" s="59">
        <v>577</v>
      </c>
      <c r="F63" s="31">
        <v>16</v>
      </c>
      <c r="G63" s="31">
        <v>201</v>
      </c>
      <c r="H63" s="63"/>
      <c r="I63" s="24"/>
      <c r="J63" s="31"/>
      <c r="K63" s="31"/>
      <c r="L63" s="8"/>
      <c r="M63" s="8"/>
      <c r="N63" s="8"/>
      <c r="O63" s="8"/>
      <c r="P63" s="8"/>
      <c r="Q63" s="8"/>
    </row>
    <row r="64" spans="1:17" ht="12.75" customHeight="1" x14ac:dyDescent="0.25">
      <c r="A64" s="18"/>
      <c r="B64" s="48"/>
      <c r="C64" s="18" t="s">
        <v>149</v>
      </c>
      <c r="D64" s="59">
        <v>25</v>
      </c>
      <c r="E64" s="59">
        <v>270</v>
      </c>
      <c r="F64" s="31">
        <v>7</v>
      </c>
      <c r="G64" s="31">
        <v>82</v>
      </c>
      <c r="H64" s="63"/>
      <c r="I64" s="24"/>
      <c r="J64" s="31"/>
      <c r="K64" s="31"/>
      <c r="L64" s="8"/>
      <c r="M64" s="8"/>
      <c r="N64" s="8"/>
      <c r="O64" s="8"/>
      <c r="P64" s="8"/>
      <c r="Q64" s="8"/>
    </row>
    <row r="65" spans="1:17" ht="12.75" customHeight="1" x14ac:dyDescent="0.25">
      <c r="A65" s="18"/>
      <c r="B65" s="48"/>
      <c r="C65" s="18" t="s">
        <v>150</v>
      </c>
      <c r="D65" s="59">
        <v>6</v>
      </c>
      <c r="E65" s="59">
        <v>35</v>
      </c>
      <c r="F65" s="31">
        <v>4</v>
      </c>
      <c r="G65" s="31">
        <v>40</v>
      </c>
      <c r="H65" s="63"/>
      <c r="I65" s="24"/>
      <c r="J65" s="31"/>
      <c r="K65" s="31"/>
      <c r="L65" s="8"/>
      <c r="M65" s="8"/>
      <c r="N65" s="8"/>
      <c r="O65" s="8"/>
      <c r="P65" s="8"/>
      <c r="Q65" s="8"/>
    </row>
    <row r="66" spans="1:17" ht="12.75" customHeight="1" x14ac:dyDescent="0.25">
      <c r="A66" s="18"/>
      <c r="B66" s="48"/>
      <c r="C66" s="18" t="s">
        <v>151</v>
      </c>
      <c r="D66" s="59">
        <v>2</v>
      </c>
      <c r="E66" s="59">
        <v>17</v>
      </c>
      <c r="F66" s="31"/>
      <c r="G66" s="31"/>
      <c r="H66" s="63"/>
      <c r="I66" s="24"/>
      <c r="J66" s="31"/>
      <c r="K66" s="31"/>
      <c r="L66" s="8"/>
      <c r="M66" s="8"/>
      <c r="N66" s="8"/>
      <c r="O66" s="8"/>
      <c r="P66" s="8"/>
      <c r="Q66" s="8"/>
    </row>
    <row r="67" spans="1:17" ht="12.75" customHeight="1" x14ac:dyDescent="0.25">
      <c r="A67" s="18"/>
      <c r="B67" s="48"/>
      <c r="C67" s="18" t="s">
        <v>152</v>
      </c>
      <c r="D67" s="59">
        <v>10</v>
      </c>
      <c r="E67" s="59">
        <v>104</v>
      </c>
      <c r="F67" s="31">
        <v>6</v>
      </c>
      <c r="G67" s="31">
        <v>61</v>
      </c>
      <c r="H67" s="63"/>
      <c r="I67" s="24"/>
      <c r="J67" s="31"/>
      <c r="K67" s="31"/>
      <c r="L67" s="8"/>
      <c r="M67" s="8"/>
      <c r="N67" s="8"/>
      <c r="O67" s="8"/>
      <c r="P67" s="8"/>
      <c r="Q67" s="8"/>
    </row>
    <row r="68" spans="1:17" ht="12.75" customHeight="1" x14ac:dyDescent="0.25">
      <c r="A68" s="18"/>
      <c r="B68" s="48"/>
      <c r="C68" s="18" t="s">
        <v>345</v>
      </c>
      <c r="D68" s="59">
        <v>8</v>
      </c>
      <c r="E68" s="59">
        <v>33</v>
      </c>
      <c r="F68" s="31">
        <v>2</v>
      </c>
      <c r="G68" s="31">
        <v>8</v>
      </c>
      <c r="H68" s="63"/>
      <c r="I68" s="24"/>
      <c r="J68" s="31"/>
      <c r="K68" s="31"/>
      <c r="L68" s="8"/>
      <c r="M68" s="8"/>
      <c r="N68" s="8"/>
      <c r="O68" s="8"/>
      <c r="P68" s="8"/>
      <c r="Q68" s="8"/>
    </row>
    <row r="69" spans="1:17" ht="12.75" customHeight="1" x14ac:dyDescent="0.25">
      <c r="A69" s="18"/>
      <c r="B69" s="48"/>
      <c r="C69" s="18" t="s">
        <v>153</v>
      </c>
      <c r="D69" s="59">
        <v>19</v>
      </c>
      <c r="E69" s="59">
        <v>112</v>
      </c>
      <c r="F69" s="31">
        <v>15</v>
      </c>
      <c r="G69" s="31">
        <v>87</v>
      </c>
      <c r="H69" s="63"/>
      <c r="I69" s="24"/>
      <c r="J69" s="31"/>
      <c r="K69" s="31"/>
      <c r="L69" s="8"/>
      <c r="M69" s="8"/>
      <c r="N69" s="8"/>
      <c r="O69" s="8"/>
      <c r="P69" s="8"/>
      <c r="Q69" s="8"/>
    </row>
    <row r="70" spans="1:17" ht="12.75" customHeight="1" x14ac:dyDescent="0.25">
      <c r="A70" s="18"/>
      <c r="B70" s="48"/>
      <c r="C70" s="18" t="s">
        <v>155</v>
      </c>
      <c r="D70" s="59">
        <v>3</v>
      </c>
      <c r="E70" s="59">
        <v>15</v>
      </c>
      <c r="F70" s="31"/>
      <c r="G70" s="31"/>
      <c r="H70" s="63"/>
      <c r="I70" s="24"/>
      <c r="J70" s="31"/>
      <c r="K70" s="31"/>
      <c r="L70" s="8"/>
      <c r="M70" s="8"/>
      <c r="N70" s="8"/>
      <c r="O70" s="8"/>
      <c r="P70" s="8"/>
      <c r="Q70" s="8"/>
    </row>
    <row r="71" spans="1:17" ht="12.75" customHeight="1" x14ac:dyDescent="0.25">
      <c r="A71" s="18"/>
      <c r="B71" s="48"/>
      <c r="C71" s="18" t="s">
        <v>433</v>
      </c>
      <c r="D71" s="59"/>
      <c r="E71" s="59"/>
      <c r="F71" s="31"/>
      <c r="G71" s="31"/>
      <c r="H71" s="63"/>
      <c r="I71" s="24"/>
      <c r="J71" s="31"/>
      <c r="K71" s="31"/>
      <c r="L71" s="8"/>
      <c r="M71" s="8"/>
      <c r="N71" s="8"/>
      <c r="O71" s="8"/>
      <c r="P71" s="8"/>
      <c r="Q71" s="8"/>
    </row>
    <row r="72" spans="1:17" ht="12.75" customHeight="1" x14ac:dyDescent="0.25">
      <c r="A72" s="18"/>
      <c r="B72" s="48"/>
      <c r="C72" s="18" t="s">
        <v>147</v>
      </c>
      <c r="D72" s="59"/>
      <c r="E72" s="59"/>
      <c r="F72" s="31"/>
      <c r="G72" s="31"/>
      <c r="H72" s="63"/>
      <c r="I72" s="24"/>
      <c r="J72" s="31"/>
      <c r="K72" s="31"/>
      <c r="L72" s="8"/>
      <c r="M72" s="8"/>
      <c r="N72" s="8"/>
      <c r="O72" s="8"/>
      <c r="P72" s="8"/>
      <c r="Q72" s="8"/>
    </row>
    <row r="73" spans="1:17" ht="12.75" customHeight="1" x14ac:dyDescent="0.25">
      <c r="A73" s="18"/>
      <c r="B73" s="48"/>
      <c r="C73" s="18" t="s">
        <v>156</v>
      </c>
      <c r="D73" s="59">
        <v>1</v>
      </c>
      <c r="E73" s="59">
        <v>10</v>
      </c>
      <c r="F73" s="31">
        <v>1</v>
      </c>
      <c r="G73" s="31">
        <v>10</v>
      </c>
      <c r="H73" s="63"/>
      <c r="I73" s="24"/>
      <c r="J73" s="31"/>
      <c r="K73" s="31"/>
      <c r="L73" s="8"/>
      <c r="M73" s="8"/>
      <c r="N73" s="8"/>
      <c r="O73" s="8"/>
      <c r="P73" s="8"/>
      <c r="Q73" s="8"/>
    </row>
    <row r="74" spans="1:17" ht="12.75" customHeight="1" x14ac:dyDescent="0.25">
      <c r="A74" s="18"/>
      <c r="B74" s="48"/>
      <c r="C74" s="18" t="s">
        <v>157</v>
      </c>
      <c r="D74" s="59">
        <v>9</v>
      </c>
      <c r="E74" s="59">
        <v>68</v>
      </c>
      <c r="F74" s="31">
        <v>4</v>
      </c>
      <c r="G74" s="31">
        <v>33</v>
      </c>
      <c r="H74" s="63"/>
      <c r="I74" s="24"/>
      <c r="J74" s="31"/>
      <c r="K74" s="31"/>
      <c r="L74" s="8"/>
      <c r="M74" s="8"/>
      <c r="N74" s="8"/>
      <c r="O74" s="8"/>
      <c r="P74" s="8"/>
      <c r="Q74" s="8"/>
    </row>
    <row r="75" spans="1:17" ht="12.75" customHeight="1" x14ac:dyDescent="0.25">
      <c r="A75" s="18"/>
      <c r="B75" s="48"/>
      <c r="C75" s="18" t="s">
        <v>158</v>
      </c>
      <c r="D75" s="59">
        <v>4</v>
      </c>
      <c r="E75" s="59">
        <v>27</v>
      </c>
      <c r="F75" s="31">
        <v>3</v>
      </c>
      <c r="G75" s="31">
        <v>22</v>
      </c>
      <c r="H75" s="63"/>
      <c r="I75" s="24"/>
      <c r="J75" s="31"/>
      <c r="K75" s="31"/>
      <c r="L75" s="8"/>
      <c r="M75" s="8"/>
      <c r="N75" s="8"/>
      <c r="O75" s="8"/>
      <c r="P75" s="8"/>
      <c r="Q75" s="8"/>
    </row>
    <row r="76" spans="1:17" ht="12.75" customHeight="1" x14ac:dyDescent="0.25">
      <c r="A76" s="18"/>
      <c r="B76" s="48"/>
      <c r="C76" s="18" t="s">
        <v>159</v>
      </c>
      <c r="D76" s="59"/>
      <c r="E76" s="59"/>
      <c r="F76" s="31"/>
      <c r="G76" s="31"/>
      <c r="H76" s="63"/>
      <c r="I76" s="24"/>
      <c r="J76" s="31"/>
      <c r="K76" s="31"/>
      <c r="L76" s="8"/>
      <c r="M76" s="8"/>
      <c r="N76" s="8"/>
      <c r="O76" s="8"/>
      <c r="P76" s="8"/>
      <c r="Q76" s="8"/>
    </row>
    <row r="77" spans="1:17" ht="12.75" customHeight="1" x14ac:dyDescent="0.25">
      <c r="A77" s="18"/>
      <c r="B77" s="48"/>
      <c r="C77" s="18" t="s">
        <v>160</v>
      </c>
      <c r="D77" s="59"/>
      <c r="E77" s="59"/>
      <c r="F77" s="31"/>
      <c r="G77" s="31"/>
      <c r="H77" s="63"/>
      <c r="I77" s="24"/>
      <c r="J77" s="31"/>
      <c r="K77" s="31"/>
      <c r="L77" s="8"/>
      <c r="M77" s="8"/>
      <c r="N77" s="8"/>
      <c r="O77" s="8"/>
      <c r="P77" s="8"/>
      <c r="Q77" s="8"/>
    </row>
    <row r="78" spans="1:17" ht="12.75" customHeight="1" x14ac:dyDescent="0.25">
      <c r="A78" s="18"/>
      <c r="B78" s="48"/>
      <c r="C78" s="18" t="s">
        <v>161</v>
      </c>
      <c r="D78" s="59">
        <v>3</v>
      </c>
      <c r="E78" s="59">
        <v>22</v>
      </c>
      <c r="F78" s="31"/>
      <c r="G78" s="31"/>
      <c r="H78" s="63"/>
      <c r="I78" s="24"/>
      <c r="J78" s="31"/>
      <c r="K78" s="31"/>
      <c r="L78" s="8"/>
      <c r="M78" s="8"/>
      <c r="N78" s="8"/>
      <c r="O78" s="8"/>
      <c r="P78" s="8"/>
      <c r="Q78" s="8"/>
    </row>
    <row r="79" spans="1:17" ht="12.75" customHeight="1" x14ac:dyDescent="0.25">
      <c r="A79" s="18"/>
      <c r="B79" s="48"/>
      <c r="C79" s="18" t="s">
        <v>162</v>
      </c>
      <c r="D79" s="59"/>
      <c r="E79" s="59"/>
      <c r="F79" s="31"/>
      <c r="G79" s="31"/>
      <c r="H79" s="63"/>
      <c r="I79" s="24"/>
      <c r="J79" s="31"/>
      <c r="K79" s="31"/>
      <c r="L79" s="8"/>
      <c r="M79" s="8"/>
      <c r="N79" s="8"/>
      <c r="O79" s="8"/>
      <c r="P79" s="8"/>
      <c r="Q79" s="8"/>
    </row>
    <row r="80" spans="1:17" ht="12.75" customHeight="1" x14ac:dyDescent="0.25">
      <c r="A80" s="18"/>
      <c r="B80" s="48"/>
      <c r="C80" s="18" t="s">
        <v>163</v>
      </c>
      <c r="D80" s="59"/>
      <c r="E80" s="59"/>
      <c r="F80" s="31"/>
      <c r="G80" s="31"/>
      <c r="H80" s="63"/>
      <c r="I80" s="24"/>
      <c r="J80" s="31"/>
      <c r="K80" s="31"/>
      <c r="L80" s="8"/>
      <c r="M80" s="8"/>
      <c r="N80" s="8"/>
      <c r="O80" s="8"/>
      <c r="P80" s="8"/>
      <c r="Q80" s="8"/>
    </row>
    <row r="81" spans="1:17" ht="12.75" customHeight="1" x14ac:dyDescent="0.25">
      <c r="A81" s="18"/>
      <c r="B81" s="48"/>
      <c r="C81" s="18" t="s">
        <v>346</v>
      </c>
      <c r="D81" s="59">
        <v>2</v>
      </c>
      <c r="E81" s="59">
        <v>30</v>
      </c>
      <c r="F81" s="31"/>
      <c r="G81" s="31"/>
      <c r="H81" s="63"/>
      <c r="I81" s="24"/>
      <c r="J81" s="31"/>
      <c r="K81" s="31"/>
      <c r="L81" s="8"/>
      <c r="M81" s="8"/>
      <c r="N81" s="8"/>
      <c r="O81" s="8"/>
      <c r="P81" s="8"/>
      <c r="Q81" s="8"/>
    </row>
    <row r="82" spans="1:17" ht="12.75" customHeight="1" x14ac:dyDescent="0.25">
      <c r="A82" s="18"/>
      <c r="B82" s="48"/>
      <c r="C82" s="18" t="s">
        <v>171</v>
      </c>
      <c r="D82" s="59">
        <v>17</v>
      </c>
      <c r="E82" s="59">
        <v>239</v>
      </c>
      <c r="F82" s="31">
        <v>5</v>
      </c>
      <c r="G82" s="31">
        <v>50</v>
      </c>
      <c r="H82" s="63"/>
      <c r="I82" s="24"/>
      <c r="J82" s="31"/>
      <c r="K82" s="31"/>
      <c r="L82" s="8"/>
      <c r="M82" s="8"/>
      <c r="N82" s="8"/>
      <c r="O82" s="8"/>
      <c r="P82" s="8"/>
      <c r="Q82" s="8"/>
    </row>
    <row r="83" spans="1:17" ht="12.75" customHeight="1" x14ac:dyDescent="0.25">
      <c r="A83" s="18"/>
      <c r="B83" s="48"/>
      <c r="C83" s="18" t="s">
        <v>164</v>
      </c>
      <c r="D83" s="59">
        <v>1</v>
      </c>
      <c r="E83" s="59">
        <v>5</v>
      </c>
      <c r="F83" s="31">
        <v>1</v>
      </c>
      <c r="G83" s="31">
        <v>5</v>
      </c>
      <c r="H83" s="63"/>
      <c r="I83" s="24"/>
      <c r="J83" s="31"/>
      <c r="K83" s="31"/>
      <c r="L83" s="8"/>
      <c r="M83" s="8"/>
      <c r="N83" s="8"/>
      <c r="O83" s="8"/>
      <c r="P83" s="8"/>
      <c r="Q83" s="8"/>
    </row>
    <row r="84" spans="1:17" ht="12.75" customHeight="1" x14ac:dyDescent="0.25">
      <c r="A84" s="18"/>
      <c r="B84" s="48"/>
      <c r="C84" s="18" t="s">
        <v>351</v>
      </c>
      <c r="D84" s="59">
        <v>7</v>
      </c>
      <c r="E84" s="59">
        <v>35</v>
      </c>
      <c r="F84" s="121">
        <v>1</v>
      </c>
      <c r="G84" s="121">
        <v>5</v>
      </c>
      <c r="H84" s="63"/>
      <c r="I84" s="24"/>
      <c r="J84" s="31"/>
      <c r="K84" s="31"/>
      <c r="L84" s="8"/>
      <c r="M84" s="8"/>
      <c r="N84" s="8"/>
      <c r="O84" s="8"/>
      <c r="P84" s="8"/>
      <c r="Q84" s="8"/>
    </row>
    <row r="85" spans="1:17" ht="12.75" customHeight="1" x14ac:dyDescent="0.25">
      <c r="A85" s="18"/>
      <c r="B85" s="48"/>
      <c r="C85" s="18" t="s">
        <v>165</v>
      </c>
      <c r="D85" s="59"/>
      <c r="E85" s="59"/>
      <c r="F85" s="31"/>
      <c r="G85" s="31"/>
      <c r="H85" s="63"/>
      <c r="I85" s="24"/>
      <c r="J85" s="31"/>
      <c r="K85" s="31"/>
      <c r="L85" s="8"/>
      <c r="M85" s="8"/>
      <c r="N85" s="8"/>
      <c r="O85" s="8"/>
      <c r="P85" s="8"/>
      <c r="Q85" s="8"/>
    </row>
    <row r="86" spans="1:17" ht="12.75" customHeight="1" x14ac:dyDescent="0.25">
      <c r="A86" s="18"/>
      <c r="B86" s="48"/>
      <c r="C86" s="18" t="s">
        <v>166</v>
      </c>
      <c r="D86" s="59"/>
      <c r="E86" s="59"/>
      <c r="F86" s="31"/>
      <c r="G86" s="31"/>
      <c r="H86" s="63"/>
      <c r="I86" s="24"/>
      <c r="J86" s="31"/>
      <c r="K86" s="31"/>
      <c r="L86" s="8"/>
      <c r="M86" s="8"/>
      <c r="N86" s="8"/>
      <c r="O86" s="8"/>
      <c r="P86" s="8"/>
      <c r="Q86" s="8"/>
    </row>
    <row r="87" spans="1:17" ht="12.75" customHeight="1" x14ac:dyDescent="0.25">
      <c r="A87" s="18"/>
      <c r="B87" s="48"/>
      <c r="C87" s="18" t="s">
        <v>347</v>
      </c>
      <c r="D87" s="59">
        <v>1</v>
      </c>
      <c r="E87" s="59">
        <v>150</v>
      </c>
      <c r="F87" s="31"/>
      <c r="G87" s="31"/>
      <c r="H87" s="63"/>
      <c r="I87" s="24"/>
      <c r="J87" s="31"/>
      <c r="K87" s="31"/>
      <c r="L87" s="8"/>
      <c r="M87" s="8"/>
      <c r="N87" s="8"/>
      <c r="O87" s="8"/>
      <c r="P87" s="8"/>
      <c r="Q87" s="8"/>
    </row>
    <row r="88" spans="1:17" ht="12.75" customHeight="1" x14ac:dyDescent="0.25">
      <c r="A88" s="18"/>
      <c r="B88" s="48"/>
      <c r="C88" s="18" t="s">
        <v>348</v>
      </c>
      <c r="D88" s="59">
        <v>2</v>
      </c>
      <c r="E88" s="59">
        <v>20</v>
      </c>
      <c r="F88" s="31">
        <v>2</v>
      </c>
      <c r="G88" s="31">
        <v>20</v>
      </c>
      <c r="H88" s="63"/>
      <c r="I88" s="24"/>
      <c r="J88" s="31"/>
      <c r="K88" s="31"/>
      <c r="L88" s="8"/>
      <c r="M88" s="8"/>
      <c r="N88" s="8"/>
      <c r="O88" s="8"/>
      <c r="P88" s="8"/>
      <c r="Q88" s="8"/>
    </row>
    <row r="89" spans="1:17" ht="12.75" customHeight="1" x14ac:dyDescent="0.25">
      <c r="A89" s="18"/>
      <c r="B89" s="48"/>
      <c r="C89" s="18" t="s">
        <v>167</v>
      </c>
      <c r="D89" s="59"/>
      <c r="E89" s="59"/>
      <c r="F89" s="31"/>
      <c r="G89" s="31"/>
      <c r="H89" s="63"/>
      <c r="I89" s="24"/>
      <c r="J89" s="31"/>
      <c r="K89" s="31"/>
      <c r="L89" s="8"/>
      <c r="M89" s="8"/>
      <c r="N89" s="8"/>
      <c r="O89" s="8"/>
      <c r="P89" s="8"/>
      <c r="Q89" s="8"/>
    </row>
    <row r="90" spans="1:17" ht="12.75" customHeight="1" x14ac:dyDescent="0.25">
      <c r="A90" s="18"/>
      <c r="B90" s="48"/>
      <c r="C90" s="18" t="s">
        <v>349</v>
      </c>
      <c r="D90" s="59">
        <v>11</v>
      </c>
      <c r="E90" s="59">
        <v>93</v>
      </c>
      <c r="F90" s="31">
        <v>9</v>
      </c>
      <c r="G90" s="31">
        <v>80</v>
      </c>
      <c r="H90" s="63"/>
      <c r="I90" s="24"/>
      <c r="J90" s="31"/>
      <c r="K90" s="31"/>
      <c r="L90" s="8"/>
      <c r="M90" s="8"/>
      <c r="N90" s="8"/>
      <c r="O90" s="8"/>
      <c r="P90" s="8"/>
      <c r="Q90" s="8"/>
    </row>
    <row r="91" spans="1:17" ht="12.75" customHeight="1" x14ac:dyDescent="0.25">
      <c r="A91" s="18"/>
      <c r="B91" s="48"/>
      <c r="C91" s="18" t="s">
        <v>168</v>
      </c>
      <c r="D91" s="59">
        <v>1</v>
      </c>
      <c r="E91" s="59">
        <v>10</v>
      </c>
      <c r="F91" s="31"/>
      <c r="G91" s="31"/>
      <c r="H91" s="63"/>
      <c r="I91" s="24"/>
      <c r="J91" s="31"/>
      <c r="K91" s="31"/>
      <c r="L91" s="8"/>
      <c r="M91" s="8"/>
      <c r="N91" s="8"/>
      <c r="O91" s="8"/>
      <c r="P91" s="8"/>
      <c r="Q91" s="8"/>
    </row>
    <row r="92" spans="1:17" ht="12.75" customHeight="1" x14ac:dyDescent="0.25">
      <c r="A92" s="18"/>
      <c r="B92" s="48"/>
      <c r="C92" s="18" t="s">
        <v>169</v>
      </c>
      <c r="D92" s="59"/>
      <c r="E92" s="59"/>
      <c r="F92" s="31"/>
      <c r="G92" s="31"/>
      <c r="H92" s="63"/>
      <c r="I92" s="24"/>
      <c r="J92" s="31"/>
      <c r="K92" s="31"/>
      <c r="L92" s="8"/>
      <c r="M92" s="8"/>
      <c r="N92" s="8"/>
      <c r="O92" s="8"/>
      <c r="P92" s="8"/>
      <c r="Q92" s="8"/>
    </row>
    <row r="93" spans="1:17" ht="12.75" customHeight="1" x14ac:dyDescent="0.25">
      <c r="A93" s="18"/>
      <c r="B93" s="48"/>
      <c r="C93" s="18" t="s">
        <v>352</v>
      </c>
      <c r="D93" s="59"/>
      <c r="E93" s="59"/>
      <c r="F93" s="31"/>
      <c r="G93" s="31"/>
      <c r="H93" s="63"/>
      <c r="I93" s="24"/>
      <c r="J93" s="31"/>
      <c r="K93" s="31"/>
      <c r="L93" s="8"/>
      <c r="M93" s="8"/>
      <c r="N93" s="8"/>
      <c r="O93" s="8"/>
      <c r="P93" s="8"/>
      <c r="Q93" s="8"/>
    </row>
    <row r="94" spans="1:17" ht="12.75" customHeight="1" x14ac:dyDescent="0.25">
      <c r="A94" s="18"/>
      <c r="B94" s="48"/>
      <c r="C94" s="18" t="s">
        <v>170</v>
      </c>
      <c r="D94" s="59">
        <v>1</v>
      </c>
      <c r="E94" s="59">
        <v>5</v>
      </c>
      <c r="F94" s="31">
        <v>1</v>
      </c>
      <c r="G94" s="31">
        <v>5</v>
      </c>
      <c r="H94" s="63"/>
      <c r="I94" s="24"/>
      <c r="J94" s="31"/>
      <c r="K94" s="31"/>
      <c r="L94" s="8"/>
      <c r="M94" s="8"/>
      <c r="N94" s="8"/>
      <c r="O94" s="8"/>
      <c r="P94" s="8"/>
      <c r="Q94" s="8"/>
    </row>
    <row r="95" spans="1:17" ht="12.75" customHeight="1" x14ac:dyDescent="0.25">
      <c r="A95" s="18"/>
      <c r="B95" s="48"/>
      <c r="C95" s="18" t="s">
        <v>350</v>
      </c>
      <c r="D95" s="59">
        <v>7</v>
      </c>
      <c r="E95" s="59">
        <v>72</v>
      </c>
      <c r="F95" s="31">
        <v>3</v>
      </c>
      <c r="G95" s="31">
        <v>22</v>
      </c>
      <c r="H95" s="63"/>
      <c r="I95" s="24"/>
      <c r="J95" s="31"/>
      <c r="K95" s="31"/>
      <c r="L95" s="8"/>
      <c r="M95" s="8"/>
      <c r="N95" s="8"/>
      <c r="O95" s="8"/>
      <c r="P95" s="8"/>
      <c r="Q95" s="8"/>
    </row>
    <row r="96" spans="1:17" ht="12.75" customHeight="1" x14ac:dyDescent="0.25">
      <c r="A96" s="18"/>
      <c r="B96" s="48"/>
      <c r="C96" s="18" t="s">
        <v>172</v>
      </c>
      <c r="D96" s="59">
        <v>7</v>
      </c>
      <c r="E96" s="59">
        <v>48</v>
      </c>
      <c r="F96" s="31">
        <v>3</v>
      </c>
      <c r="G96" s="31">
        <v>22</v>
      </c>
      <c r="H96" s="63"/>
      <c r="I96" s="24"/>
      <c r="J96" s="31"/>
      <c r="K96" s="31"/>
      <c r="L96" s="8"/>
      <c r="M96" s="8"/>
      <c r="N96" s="8"/>
      <c r="O96" s="8"/>
      <c r="P96" s="8"/>
      <c r="Q96" s="8"/>
    </row>
    <row r="97" spans="1:17" ht="12.75" customHeight="1" x14ac:dyDescent="0.25">
      <c r="A97" s="18"/>
      <c r="B97" s="48"/>
      <c r="C97" s="18" t="s">
        <v>173</v>
      </c>
      <c r="D97" s="59">
        <v>2</v>
      </c>
      <c r="E97" s="59">
        <v>12</v>
      </c>
      <c r="F97" s="31"/>
      <c r="G97" s="31"/>
      <c r="H97" s="63"/>
      <c r="I97" s="24"/>
      <c r="J97" s="31"/>
      <c r="K97" s="31"/>
      <c r="L97" s="8"/>
      <c r="M97" s="8"/>
      <c r="N97" s="8"/>
      <c r="O97" s="8"/>
      <c r="P97" s="8"/>
      <c r="Q97" s="8"/>
    </row>
    <row r="98" spans="1:17" ht="12.75" customHeight="1" x14ac:dyDescent="0.25">
      <c r="A98" s="18"/>
      <c r="B98" s="48"/>
      <c r="C98" s="46" t="s">
        <v>174</v>
      </c>
      <c r="D98" s="59">
        <v>4</v>
      </c>
      <c r="E98" s="59">
        <v>45</v>
      </c>
      <c r="F98" s="31">
        <v>6</v>
      </c>
      <c r="G98" s="31">
        <v>55</v>
      </c>
      <c r="H98" s="63"/>
      <c r="I98" s="24"/>
      <c r="J98" s="31"/>
      <c r="K98" s="31"/>
      <c r="L98" s="8"/>
      <c r="M98" s="8"/>
      <c r="N98" s="8"/>
      <c r="O98" s="8"/>
      <c r="P98" s="8"/>
      <c r="Q98" s="8"/>
    </row>
    <row r="99" spans="1:17" ht="22.5" customHeight="1" x14ac:dyDescent="0.2">
      <c r="A99" s="18"/>
      <c r="B99" s="18"/>
      <c r="C99" s="19" t="s">
        <v>30</v>
      </c>
      <c r="D99" s="59">
        <f t="shared" ref="D99:Q99" si="1">SUM(D63:D98)</f>
        <v>195</v>
      </c>
      <c r="E99" s="59">
        <f t="shared" si="1"/>
        <v>2054</v>
      </c>
      <c r="F99" s="31">
        <f t="shared" si="1"/>
        <v>89</v>
      </c>
      <c r="G99" s="31">
        <f t="shared" si="1"/>
        <v>808</v>
      </c>
      <c r="H99" s="31"/>
      <c r="I99" s="31">
        <f t="shared" si="1"/>
        <v>0</v>
      </c>
      <c r="J99" s="31">
        <f t="shared" si="1"/>
        <v>0</v>
      </c>
      <c r="K99" s="31">
        <f t="shared" si="1"/>
        <v>0</v>
      </c>
      <c r="L99" s="31">
        <f t="shared" si="1"/>
        <v>0</v>
      </c>
      <c r="M99" s="31">
        <f t="shared" si="1"/>
        <v>0</v>
      </c>
      <c r="N99" s="31">
        <f t="shared" si="1"/>
        <v>0</v>
      </c>
      <c r="O99" s="31">
        <f t="shared" si="1"/>
        <v>0</v>
      </c>
      <c r="P99" s="31">
        <f t="shared" si="1"/>
        <v>0</v>
      </c>
      <c r="Q99" s="31">
        <f t="shared" si="1"/>
        <v>0</v>
      </c>
    </row>
    <row r="100" spans="1:17" ht="15" x14ac:dyDescent="0.25">
      <c r="A100" s="18"/>
      <c r="B100" s="18"/>
      <c r="C100" s="50" t="s">
        <v>219</v>
      </c>
      <c r="D100" s="59"/>
      <c r="E100" s="59"/>
      <c r="F100" s="31"/>
      <c r="G100" s="31"/>
      <c r="H100" s="63"/>
      <c r="I100" s="24"/>
      <c r="J100" s="31"/>
      <c r="K100" s="31"/>
      <c r="L100" s="8"/>
      <c r="M100" s="8"/>
      <c r="N100" s="8"/>
      <c r="O100" s="8"/>
      <c r="P100" s="8"/>
      <c r="Q100" s="8"/>
    </row>
    <row r="101" spans="1:17" ht="15" x14ac:dyDescent="0.25">
      <c r="A101" s="18"/>
      <c r="B101" s="48"/>
      <c r="C101" s="46" t="s">
        <v>175</v>
      </c>
      <c r="D101" s="59">
        <v>42</v>
      </c>
      <c r="E101" s="59">
        <v>528</v>
      </c>
      <c r="F101" s="31">
        <v>35</v>
      </c>
      <c r="G101" s="31">
        <v>402</v>
      </c>
      <c r="H101" s="63"/>
      <c r="I101" s="24"/>
      <c r="J101" s="31"/>
      <c r="K101" s="31"/>
      <c r="L101" s="8"/>
      <c r="M101" s="8"/>
      <c r="N101" s="8"/>
      <c r="O101" s="8"/>
      <c r="P101" s="8"/>
      <c r="Q101" s="8"/>
    </row>
    <row r="102" spans="1:17" ht="15" x14ac:dyDescent="0.25">
      <c r="A102" s="18"/>
      <c r="B102" s="48"/>
      <c r="C102" s="46" t="s">
        <v>176</v>
      </c>
      <c r="D102" s="59">
        <v>33</v>
      </c>
      <c r="E102" s="59">
        <v>627</v>
      </c>
      <c r="F102" s="31">
        <v>17</v>
      </c>
      <c r="G102" s="31">
        <v>182</v>
      </c>
      <c r="H102" s="63"/>
      <c r="I102" s="24"/>
      <c r="J102" s="31"/>
      <c r="K102" s="31"/>
      <c r="L102" s="8"/>
      <c r="M102" s="8"/>
      <c r="N102" s="8"/>
      <c r="O102" s="8"/>
      <c r="P102" s="8"/>
      <c r="Q102" s="8"/>
    </row>
    <row r="103" spans="1:17" ht="15" x14ac:dyDescent="0.25">
      <c r="A103" s="18"/>
      <c r="B103" s="48"/>
      <c r="C103" s="46" t="s">
        <v>177</v>
      </c>
      <c r="D103" s="59">
        <v>8</v>
      </c>
      <c r="E103" s="59">
        <v>67</v>
      </c>
      <c r="F103" s="31">
        <v>3</v>
      </c>
      <c r="G103" s="31">
        <v>17</v>
      </c>
      <c r="H103" s="63"/>
      <c r="I103" s="24"/>
      <c r="J103" s="31"/>
      <c r="K103" s="31"/>
      <c r="L103" s="8"/>
      <c r="M103" s="8"/>
      <c r="N103" s="8"/>
      <c r="O103" s="8"/>
      <c r="P103" s="8"/>
      <c r="Q103" s="8"/>
    </row>
    <row r="104" spans="1:17" ht="15" x14ac:dyDescent="0.25">
      <c r="A104" s="18"/>
      <c r="B104" s="48"/>
      <c r="C104" s="46" t="s">
        <v>178</v>
      </c>
      <c r="D104" s="59">
        <v>39</v>
      </c>
      <c r="E104" s="59">
        <v>228.5</v>
      </c>
      <c r="F104" s="31">
        <v>3</v>
      </c>
      <c r="G104" s="31">
        <v>25</v>
      </c>
      <c r="H104" s="63"/>
      <c r="I104" s="24"/>
      <c r="J104" s="31"/>
      <c r="K104" s="31"/>
      <c r="L104" s="8"/>
      <c r="M104" s="8"/>
      <c r="N104" s="8"/>
      <c r="O104" s="8"/>
      <c r="P104" s="8"/>
      <c r="Q104" s="8"/>
    </row>
    <row r="105" spans="1:17" ht="15" x14ac:dyDescent="0.25">
      <c r="A105" s="18"/>
      <c r="B105" s="48"/>
      <c r="C105" s="46" t="s">
        <v>179</v>
      </c>
      <c r="D105" s="59">
        <v>23</v>
      </c>
      <c r="E105" s="59">
        <v>245</v>
      </c>
      <c r="F105" s="31">
        <v>9</v>
      </c>
      <c r="G105" s="31">
        <v>93</v>
      </c>
      <c r="H105" s="63"/>
      <c r="I105" s="24"/>
      <c r="J105" s="31"/>
      <c r="K105" s="31"/>
      <c r="L105" s="8"/>
      <c r="M105" s="8"/>
      <c r="N105" s="8"/>
      <c r="O105" s="8"/>
      <c r="P105" s="8"/>
      <c r="Q105" s="8"/>
    </row>
    <row r="106" spans="1:17" ht="15" x14ac:dyDescent="0.25">
      <c r="A106" s="18"/>
      <c r="B106" s="48"/>
      <c r="C106" s="46" t="s">
        <v>180</v>
      </c>
      <c r="D106" s="59">
        <v>47</v>
      </c>
      <c r="E106" s="59">
        <v>302</v>
      </c>
      <c r="F106" s="31">
        <v>33</v>
      </c>
      <c r="G106" s="31">
        <v>215</v>
      </c>
      <c r="H106" s="63"/>
      <c r="I106" s="24"/>
      <c r="J106" s="31"/>
      <c r="K106" s="31"/>
      <c r="L106" s="8"/>
      <c r="M106" s="8"/>
      <c r="N106" s="8"/>
      <c r="O106" s="8"/>
      <c r="P106" s="8"/>
      <c r="Q106" s="8"/>
    </row>
    <row r="107" spans="1:17" ht="15" x14ac:dyDescent="0.25">
      <c r="A107" s="18"/>
      <c r="B107" s="48"/>
      <c r="C107" s="46" t="s">
        <v>181</v>
      </c>
      <c r="D107" s="59">
        <v>15</v>
      </c>
      <c r="E107" s="59">
        <v>60</v>
      </c>
      <c r="F107" s="31">
        <v>10</v>
      </c>
      <c r="G107" s="31">
        <v>46</v>
      </c>
      <c r="H107" s="63"/>
      <c r="I107" s="24"/>
      <c r="J107" s="31"/>
      <c r="K107" s="31"/>
      <c r="L107" s="8"/>
      <c r="M107" s="8"/>
      <c r="N107" s="8"/>
      <c r="O107" s="8"/>
      <c r="P107" s="8"/>
      <c r="Q107" s="8"/>
    </row>
    <row r="108" spans="1:17" ht="15" x14ac:dyDescent="0.25">
      <c r="A108" s="18"/>
      <c r="B108" s="48"/>
      <c r="C108" s="46" t="s">
        <v>182</v>
      </c>
      <c r="D108" s="59">
        <v>33</v>
      </c>
      <c r="E108" s="59">
        <v>153</v>
      </c>
      <c r="F108" s="31">
        <v>23</v>
      </c>
      <c r="G108" s="31">
        <v>112</v>
      </c>
      <c r="H108" s="63"/>
      <c r="I108" s="24"/>
      <c r="J108" s="31"/>
      <c r="K108" s="31"/>
      <c r="L108" s="8"/>
      <c r="M108" s="8"/>
      <c r="N108" s="8"/>
      <c r="O108" s="8"/>
      <c r="P108" s="8"/>
      <c r="Q108" s="8"/>
    </row>
    <row r="109" spans="1:17" ht="15" x14ac:dyDescent="0.25">
      <c r="A109" s="18"/>
      <c r="B109" s="48"/>
      <c r="C109" s="46" t="s">
        <v>183</v>
      </c>
      <c r="D109" s="59">
        <v>4</v>
      </c>
      <c r="E109" s="59">
        <v>28</v>
      </c>
      <c r="F109" s="31">
        <v>1</v>
      </c>
      <c r="G109" s="31">
        <v>8</v>
      </c>
      <c r="H109" s="63"/>
      <c r="I109" s="24"/>
      <c r="J109" s="31"/>
      <c r="K109" s="31"/>
      <c r="L109" s="8"/>
      <c r="M109" s="8"/>
      <c r="N109" s="8"/>
      <c r="O109" s="8"/>
      <c r="P109" s="8"/>
      <c r="Q109" s="8"/>
    </row>
    <row r="110" spans="1:17" ht="15" x14ac:dyDescent="0.25">
      <c r="A110" s="18"/>
      <c r="B110" s="48"/>
      <c r="C110" s="46" t="s">
        <v>184</v>
      </c>
      <c r="D110" s="59">
        <v>35</v>
      </c>
      <c r="E110" s="59">
        <v>125.5</v>
      </c>
      <c r="F110" s="31">
        <v>5</v>
      </c>
      <c r="G110" s="31">
        <v>47.5</v>
      </c>
      <c r="H110" s="63"/>
      <c r="I110" s="24"/>
      <c r="J110" s="31"/>
      <c r="K110" s="31"/>
      <c r="L110" s="8"/>
      <c r="M110" s="8"/>
      <c r="N110" s="8"/>
      <c r="O110" s="8"/>
      <c r="P110" s="8"/>
      <c r="Q110" s="8"/>
    </row>
    <row r="111" spans="1:17" ht="15" x14ac:dyDescent="0.25">
      <c r="A111" s="18"/>
      <c r="B111" s="48"/>
      <c r="C111" s="46" t="s">
        <v>185</v>
      </c>
      <c r="D111" s="59">
        <v>14</v>
      </c>
      <c r="E111" s="59">
        <v>85</v>
      </c>
      <c r="F111" s="31">
        <v>7</v>
      </c>
      <c r="G111" s="31">
        <v>62</v>
      </c>
      <c r="H111" s="63"/>
      <c r="I111" s="24"/>
      <c r="J111" s="31"/>
      <c r="K111" s="31"/>
      <c r="L111" s="8"/>
      <c r="M111" s="8"/>
      <c r="N111" s="8"/>
      <c r="O111" s="8"/>
      <c r="P111" s="8"/>
      <c r="Q111" s="8"/>
    </row>
    <row r="112" spans="1:17" ht="15" x14ac:dyDescent="0.25">
      <c r="A112" s="18"/>
      <c r="B112" s="48"/>
      <c r="C112" s="46" t="s">
        <v>186</v>
      </c>
      <c r="D112" s="59">
        <v>15</v>
      </c>
      <c r="E112" s="59">
        <v>64</v>
      </c>
      <c r="F112" s="31">
        <v>1</v>
      </c>
      <c r="G112" s="31">
        <v>6</v>
      </c>
      <c r="H112" s="63"/>
      <c r="I112" s="24"/>
      <c r="J112" s="31"/>
      <c r="K112" s="31"/>
      <c r="L112" s="8"/>
      <c r="M112" s="8"/>
      <c r="N112" s="8"/>
      <c r="O112" s="8"/>
      <c r="P112" s="8"/>
      <c r="Q112" s="8"/>
    </row>
    <row r="113" spans="1:17" ht="15" x14ac:dyDescent="0.25">
      <c r="A113" s="18"/>
      <c r="B113" s="48"/>
      <c r="C113" s="46" t="s">
        <v>187</v>
      </c>
      <c r="D113" s="59"/>
      <c r="E113" s="59"/>
      <c r="F113" s="31"/>
      <c r="G113" s="31"/>
      <c r="H113" s="63"/>
      <c r="I113" s="24"/>
      <c r="J113" s="31"/>
      <c r="K113" s="31"/>
      <c r="L113" s="8"/>
      <c r="M113" s="8"/>
      <c r="N113" s="8"/>
      <c r="O113" s="8"/>
      <c r="P113" s="8"/>
      <c r="Q113" s="8"/>
    </row>
    <row r="114" spans="1:17" ht="15" x14ac:dyDescent="0.25">
      <c r="A114" s="18"/>
      <c r="B114" s="48"/>
      <c r="C114" s="46" t="s">
        <v>188</v>
      </c>
      <c r="D114" s="59">
        <v>8</v>
      </c>
      <c r="E114" s="59">
        <v>93</v>
      </c>
      <c r="F114" s="31">
        <v>2</v>
      </c>
      <c r="G114" s="31">
        <v>36</v>
      </c>
      <c r="H114" s="63"/>
      <c r="I114" s="24"/>
      <c r="J114" s="31"/>
      <c r="K114" s="31"/>
      <c r="L114" s="8"/>
      <c r="M114" s="8"/>
      <c r="N114" s="8"/>
      <c r="O114" s="8"/>
      <c r="P114" s="8"/>
      <c r="Q114" s="8"/>
    </row>
    <row r="115" spans="1:17" ht="15" x14ac:dyDescent="0.25">
      <c r="A115" s="18"/>
      <c r="B115" s="48"/>
      <c r="C115" s="46" t="s">
        <v>189</v>
      </c>
      <c r="D115" s="59">
        <v>4</v>
      </c>
      <c r="E115" s="59">
        <v>35</v>
      </c>
      <c r="F115" s="31">
        <v>3</v>
      </c>
      <c r="G115" s="31">
        <v>23</v>
      </c>
      <c r="H115" s="63"/>
      <c r="I115" s="24"/>
      <c r="J115" s="31"/>
      <c r="K115" s="31"/>
      <c r="L115" s="8"/>
      <c r="M115" s="8"/>
      <c r="N115" s="8"/>
      <c r="O115" s="8"/>
      <c r="P115" s="8"/>
      <c r="Q115" s="8"/>
    </row>
    <row r="116" spans="1:17" ht="15" x14ac:dyDescent="0.25">
      <c r="A116" s="18"/>
      <c r="B116" s="48"/>
      <c r="C116" s="46" t="s">
        <v>190</v>
      </c>
      <c r="D116" s="59">
        <v>3</v>
      </c>
      <c r="E116" s="59">
        <v>14.5</v>
      </c>
      <c r="F116" s="31">
        <v>1</v>
      </c>
      <c r="G116" s="31">
        <v>8</v>
      </c>
      <c r="H116" s="63"/>
      <c r="I116" s="24"/>
      <c r="J116" s="31"/>
      <c r="K116" s="31"/>
      <c r="L116" s="8"/>
      <c r="M116" s="8"/>
      <c r="N116" s="8"/>
      <c r="O116" s="8"/>
      <c r="P116" s="8"/>
      <c r="Q116" s="8"/>
    </row>
    <row r="117" spans="1:17" ht="15" x14ac:dyDescent="0.25">
      <c r="A117" s="18"/>
      <c r="B117" s="48"/>
      <c r="C117" s="46" t="s">
        <v>191</v>
      </c>
      <c r="D117" s="59"/>
      <c r="E117" s="59"/>
      <c r="F117" s="31"/>
      <c r="G117" s="31"/>
      <c r="H117" s="63"/>
      <c r="I117" s="24"/>
      <c r="J117" s="31"/>
      <c r="K117" s="31"/>
      <c r="L117" s="8"/>
      <c r="M117" s="8"/>
      <c r="N117" s="8"/>
      <c r="O117" s="8"/>
      <c r="P117" s="8"/>
      <c r="Q117" s="8"/>
    </row>
    <row r="118" spans="1:17" ht="15" x14ac:dyDescent="0.25">
      <c r="A118" s="18"/>
      <c r="B118" s="48"/>
      <c r="C118" s="46" t="s">
        <v>192</v>
      </c>
      <c r="D118" s="59"/>
      <c r="E118" s="59"/>
      <c r="F118" s="59"/>
      <c r="G118" s="59"/>
      <c r="H118" s="63"/>
      <c r="I118" s="24"/>
      <c r="J118" s="31"/>
      <c r="K118" s="31"/>
      <c r="L118" s="8"/>
      <c r="M118" s="8"/>
      <c r="N118" s="8"/>
      <c r="O118" s="8"/>
      <c r="P118" s="8"/>
      <c r="Q118" s="8"/>
    </row>
    <row r="119" spans="1:17" ht="15" x14ac:dyDescent="0.25">
      <c r="A119" s="18"/>
      <c r="B119" s="48"/>
      <c r="C119" s="46" t="s">
        <v>193</v>
      </c>
      <c r="D119" s="59">
        <v>6</v>
      </c>
      <c r="E119" s="59">
        <v>22</v>
      </c>
      <c r="F119" s="59">
        <v>5</v>
      </c>
      <c r="G119" s="59">
        <v>17</v>
      </c>
      <c r="H119" s="63"/>
      <c r="I119" s="24"/>
      <c r="J119" s="31"/>
      <c r="K119" s="31"/>
      <c r="L119" s="8"/>
      <c r="M119" s="8"/>
      <c r="N119" s="8"/>
      <c r="O119" s="8"/>
      <c r="P119" s="8"/>
      <c r="Q119" s="8"/>
    </row>
    <row r="120" spans="1:17" ht="15" x14ac:dyDescent="0.25">
      <c r="A120" s="18"/>
      <c r="B120" s="48"/>
      <c r="C120" s="46" t="s">
        <v>194</v>
      </c>
      <c r="D120" s="59">
        <v>43</v>
      </c>
      <c r="E120" s="59">
        <v>74</v>
      </c>
      <c r="F120" s="59">
        <v>27</v>
      </c>
      <c r="G120" s="59">
        <v>52</v>
      </c>
      <c r="H120" s="63"/>
      <c r="I120" s="24"/>
      <c r="J120" s="31"/>
      <c r="K120" s="31"/>
      <c r="L120" s="8"/>
      <c r="M120" s="8"/>
      <c r="N120" s="8"/>
      <c r="O120" s="8"/>
      <c r="P120" s="8"/>
      <c r="Q120" s="8"/>
    </row>
    <row r="121" spans="1:17" ht="15" x14ac:dyDescent="0.25">
      <c r="A121" s="18"/>
      <c r="B121" s="48"/>
      <c r="C121" s="46" t="s">
        <v>195</v>
      </c>
      <c r="D121" s="59">
        <v>7</v>
      </c>
      <c r="E121" s="59">
        <v>36</v>
      </c>
      <c r="F121" s="59">
        <v>4</v>
      </c>
      <c r="G121" s="59">
        <v>25</v>
      </c>
      <c r="H121" s="63"/>
      <c r="I121" s="24"/>
      <c r="J121" s="31"/>
      <c r="K121" s="31"/>
      <c r="L121" s="8"/>
      <c r="M121" s="8"/>
      <c r="N121" s="8"/>
      <c r="O121" s="8"/>
      <c r="P121" s="8"/>
      <c r="Q121" s="8"/>
    </row>
    <row r="122" spans="1:17" ht="15" x14ac:dyDescent="0.25">
      <c r="A122" s="18"/>
      <c r="B122" s="48"/>
      <c r="C122" s="46" t="s">
        <v>196</v>
      </c>
      <c r="D122" s="59">
        <v>14</v>
      </c>
      <c r="E122" s="59">
        <v>68</v>
      </c>
      <c r="F122" s="59">
        <v>1</v>
      </c>
      <c r="G122" s="59">
        <v>8</v>
      </c>
      <c r="H122" s="63"/>
      <c r="I122" s="24"/>
      <c r="J122" s="59"/>
      <c r="K122" s="59"/>
      <c r="L122" s="8"/>
      <c r="M122" s="8"/>
      <c r="N122" s="8"/>
      <c r="O122" s="8"/>
      <c r="P122" s="8"/>
      <c r="Q122" s="8"/>
    </row>
    <row r="123" spans="1:17" ht="12.75" customHeight="1" x14ac:dyDescent="0.25">
      <c r="A123" s="18"/>
      <c r="B123" s="48"/>
      <c r="C123" s="46" t="s">
        <v>197</v>
      </c>
      <c r="D123" s="59"/>
      <c r="E123" s="59"/>
      <c r="F123" s="59"/>
      <c r="G123" s="59"/>
      <c r="H123" s="63"/>
      <c r="I123" s="24"/>
      <c r="J123" s="31"/>
      <c r="K123" s="31"/>
      <c r="L123" s="8"/>
      <c r="M123" s="8"/>
      <c r="N123" s="8"/>
      <c r="O123" s="8"/>
      <c r="P123" s="8"/>
      <c r="Q123" s="8"/>
    </row>
    <row r="124" spans="1:17" ht="12.75" customHeight="1" x14ac:dyDescent="0.25">
      <c r="A124" s="18"/>
      <c r="B124" s="48"/>
      <c r="C124" s="46" t="s">
        <v>198</v>
      </c>
      <c r="D124" s="59">
        <v>10</v>
      </c>
      <c r="E124" s="59">
        <v>28</v>
      </c>
      <c r="F124" s="59">
        <v>10</v>
      </c>
      <c r="G124" s="59">
        <v>28</v>
      </c>
      <c r="H124" s="63"/>
      <c r="I124" s="24"/>
      <c r="J124" s="31"/>
      <c r="K124" s="31"/>
      <c r="L124" s="8"/>
      <c r="M124" s="8"/>
      <c r="N124" s="8"/>
      <c r="O124" s="8"/>
      <c r="P124" s="8"/>
      <c r="Q124" s="8"/>
    </row>
    <row r="125" spans="1:17" ht="12.75" customHeight="1" x14ac:dyDescent="0.25">
      <c r="A125" s="18"/>
      <c r="B125" s="48"/>
      <c r="C125" s="46" t="s">
        <v>199</v>
      </c>
      <c r="D125" s="59">
        <v>7</v>
      </c>
      <c r="E125" s="59">
        <v>17</v>
      </c>
      <c r="F125" s="59">
        <v>7</v>
      </c>
      <c r="G125" s="59">
        <v>17</v>
      </c>
      <c r="H125" s="63"/>
      <c r="I125" s="24"/>
      <c r="J125" s="31"/>
      <c r="K125" s="31"/>
      <c r="L125" s="8"/>
      <c r="M125" s="8"/>
      <c r="N125" s="8"/>
      <c r="O125" s="8"/>
      <c r="P125" s="8"/>
      <c r="Q125" s="8"/>
    </row>
    <row r="126" spans="1:17" ht="12.75" customHeight="1" x14ac:dyDescent="0.25">
      <c r="A126" s="18"/>
      <c r="B126" s="48"/>
      <c r="C126" s="46" t="s">
        <v>200</v>
      </c>
      <c r="D126" s="59">
        <v>3</v>
      </c>
      <c r="E126" s="59">
        <v>39</v>
      </c>
      <c r="F126" s="59">
        <v>1</v>
      </c>
      <c r="G126" s="59">
        <v>14</v>
      </c>
      <c r="H126" s="63"/>
      <c r="I126" s="24"/>
      <c r="J126" s="31"/>
      <c r="K126" s="31"/>
      <c r="L126" s="8"/>
      <c r="M126" s="8"/>
      <c r="N126" s="8"/>
      <c r="O126" s="8"/>
      <c r="P126" s="8"/>
      <c r="Q126" s="8"/>
    </row>
    <row r="127" spans="1:17" ht="12.75" customHeight="1" x14ac:dyDescent="0.25">
      <c r="A127" s="18"/>
      <c r="B127" s="48"/>
      <c r="C127" s="46" t="s">
        <v>201</v>
      </c>
      <c r="D127" s="59">
        <v>12</v>
      </c>
      <c r="E127" s="59">
        <v>88.5</v>
      </c>
      <c r="F127" s="59">
        <v>9</v>
      </c>
      <c r="G127" s="59">
        <v>83.5</v>
      </c>
      <c r="H127" s="63"/>
      <c r="I127" s="24"/>
      <c r="J127" s="31"/>
      <c r="K127" s="31"/>
      <c r="L127" s="8"/>
      <c r="M127" s="8"/>
      <c r="N127" s="8"/>
      <c r="O127" s="8"/>
      <c r="P127" s="8"/>
      <c r="Q127" s="8"/>
    </row>
    <row r="128" spans="1:17" ht="12.75" customHeight="1" x14ac:dyDescent="0.25">
      <c r="A128" s="18"/>
      <c r="B128" s="48"/>
      <c r="C128" s="18" t="s">
        <v>427</v>
      </c>
      <c r="D128" s="59">
        <v>2</v>
      </c>
      <c r="E128" s="59">
        <v>10</v>
      </c>
      <c r="F128" s="59">
        <v>2</v>
      </c>
      <c r="G128" s="59">
        <v>10</v>
      </c>
      <c r="H128" s="63"/>
      <c r="I128" s="24"/>
      <c r="J128" s="31"/>
      <c r="K128" s="31"/>
      <c r="L128" s="8"/>
      <c r="M128" s="8"/>
      <c r="N128" s="8"/>
      <c r="O128" s="8"/>
      <c r="P128" s="8"/>
      <c r="Q128" s="8"/>
    </row>
    <row r="129" spans="1:17" ht="12.75" customHeight="1" x14ac:dyDescent="0.25">
      <c r="A129" s="18"/>
      <c r="B129" s="48"/>
      <c r="C129" s="18" t="s">
        <v>428</v>
      </c>
      <c r="D129" s="59">
        <v>11</v>
      </c>
      <c r="E129" s="59">
        <v>31</v>
      </c>
      <c r="F129" s="59"/>
      <c r="G129" s="59"/>
      <c r="H129" s="63"/>
      <c r="I129" s="24"/>
      <c r="J129" s="31"/>
      <c r="K129" s="31"/>
      <c r="L129" s="8"/>
      <c r="M129" s="8"/>
      <c r="N129" s="8"/>
      <c r="O129" s="8"/>
      <c r="P129" s="8"/>
      <c r="Q129" s="8"/>
    </row>
    <row r="130" spans="1:17" ht="12.75" customHeight="1" x14ac:dyDescent="0.25">
      <c r="A130" s="18"/>
      <c r="B130" s="48"/>
      <c r="C130" s="46" t="s">
        <v>202</v>
      </c>
      <c r="D130" s="59">
        <v>1</v>
      </c>
      <c r="E130" s="59">
        <v>7</v>
      </c>
      <c r="F130" s="59"/>
      <c r="G130" s="59"/>
      <c r="H130" s="63"/>
      <c r="I130" s="24"/>
      <c r="J130" s="31"/>
      <c r="K130" s="31"/>
      <c r="L130" s="8"/>
      <c r="M130" s="8"/>
      <c r="N130" s="8"/>
      <c r="O130" s="8"/>
      <c r="P130" s="8"/>
      <c r="Q130" s="8"/>
    </row>
    <row r="131" spans="1:17" ht="12.75" customHeight="1" x14ac:dyDescent="0.25">
      <c r="A131" s="18"/>
      <c r="B131" s="48"/>
      <c r="C131" s="46" t="s">
        <v>203</v>
      </c>
      <c r="D131" s="59"/>
      <c r="E131" s="59"/>
      <c r="F131" s="59"/>
      <c r="G131" s="59"/>
      <c r="H131" s="63"/>
      <c r="I131" s="24"/>
      <c r="J131" s="31"/>
      <c r="K131" s="31"/>
      <c r="L131" s="8"/>
      <c r="M131" s="8"/>
      <c r="N131" s="8"/>
      <c r="O131" s="8"/>
      <c r="P131" s="8"/>
      <c r="Q131" s="8"/>
    </row>
    <row r="132" spans="1:17" ht="12.75" customHeight="1" x14ac:dyDescent="0.25">
      <c r="A132" s="18"/>
      <c r="B132" s="48"/>
      <c r="C132" s="18" t="s">
        <v>429</v>
      </c>
      <c r="D132" s="59"/>
      <c r="E132" s="59"/>
      <c r="F132" s="59"/>
      <c r="G132" s="59"/>
      <c r="H132" s="63"/>
      <c r="I132" s="24"/>
      <c r="J132" s="31"/>
      <c r="K132" s="31"/>
      <c r="L132" s="8"/>
      <c r="M132" s="8"/>
      <c r="N132" s="8"/>
      <c r="O132" s="8"/>
      <c r="P132" s="8"/>
      <c r="Q132" s="8"/>
    </row>
    <row r="133" spans="1:17" ht="12.75" customHeight="1" x14ac:dyDescent="0.25">
      <c r="A133" s="18"/>
      <c r="B133" s="48"/>
      <c r="C133" s="18" t="s">
        <v>430</v>
      </c>
      <c r="D133" s="59"/>
      <c r="E133" s="59"/>
      <c r="F133" s="59"/>
      <c r="G133" s="59"/>
      <c r="H133" s="63"/>
      <c r="I133" s="24"/>
      <c r="J133" s="31"/>
      <c r="K133" s="31"/>
      <c r="L133" s="8"/>
      <c r="M133" s="8"/>
      <c r="N133" s="8"/>
      <c r="O133" s="8"/>
      <c r="P133" s="8"/>
      <c r="Q133" s="8"/>
    </row>
    <row r="134" spans="1:17" ht="12.75" customHeight="1" x14ac:dyDescent="0.25">
      <c r="A134" s="18"/>
      <c r="B134" s="48"/>
      <c r="C134" s="46" t="s">
        <v>204</v>
      </c>
      <c r="D134" s="60">
        <v>13</v>
      </c>
      <c r="E134" s="60">
        <v>94</v>
      </c>
      <c r="F134" s="60">
        <v>4</v>
      </c>
      <c r="G134" s="60">
        <v>54</v>
      </c>
      <c r="H134" s="63"/>
      <c r="I134" s="70"/>
      <c r="J134" s="70"/>
      <c r="K134" s="70"/>
      <c r="L134" s="8"/>
      <c r="M134" s="8"/>
      <c r="N134" s="8"/>
      <c r="O134" s="8"/>
      <c r="P134" s="8"/>
      <c r="Q134" s="8"/>
    </row>
    <row r="135" spans="1:17" ht="12.75" customHeight="1" x14ac:dyDescent="0.25">
      <c r="A135" s="18"/>
      <c r="B135" s="48"/>
      <c r="C135" s="46" t="s">
        <v>205</v>
      </c>
      <c r="D135" s="59"/>
      <c r="E135" s="59"/>
      <c r="F135" s="59"/>
      <c r="G135" s="59"/>
      <c r="H135" s="63"/>
      <c r="I135" s="24"/>
      <c r="J135" s="31"/>
      <c r="K135" s="31"/>
      <c r="L135" s="8"/>
      <c r="M135" s="8"/>
      <c r="N135" s="8"/>
      <c r="O135" s="8"/>
      <c r="P135" s="8"/>
      <c r="Q135" s="8"/>
    </row>
    <row r="136" spans="1:17" ht="12.75" customHeight="1" x14ac:dyDescent="0.25">
      <c r="A136" s="18"/>
      <c r="B136" s="48"/>
      <c r="C136" s="46" t="s">
        <v>206</v>
      </c>
      <c r="D136" s="59">
        <v>1</v>
      </c>
      <c r="E136" s="59">
        <v>12</v>
      </c>
      <c r="F136" s="59"/>
      <c r="G136" s="59"/>
      <c r="H136" s="63"/>
      <c r="I136" s="24"/>
      <c r="J136" s="31"/>
      <c r="K136" s="31"/>
      <c r="L136" s="8"/>
      <c r="M136" s="8"/>
      <c r="N136" s="8"/>
      <c r="O136" s="8"/>
      <c r="P136" s="8"/>
      <c r="Q136" s="8"/>
    </row>
    <row r="137" spans="1:17" ht="12.75" customHeight="1" x14ac:dyDescent="0.25">
      <c r="A137" s="18"/>
      <c r="B137" s="48"/>
      <c r="C137" s="46" t="s">
        <v>207</v>
      </c>
      <c r="D137" s="59"/>
      <c r="E137" s="59"/>
      <c r="F137" s="59"/>
      <c r="G137" s="59"/>
      <c r="H137" s="63"/>
      <c r="I137" s="24"/>
      <c r="J137" s="31"/>
      <c r="K137" s="31"/>
      <c r="L137" s="8"/>
      <c r="M137" s="8"/>
      <c r="N137" s="8"/>
      <c r="O137" s="8"/>
      <c r="P137" s="8"/>
      <c r="Q137" s="8"/>
    </row>
    <row r="138" spans="1:17" ht="12.75" customHeight="1" x14ac:dyDescent="0.25">
      <c r="A138" s="18"/>
      <c r="B138" s="48"/>
      <c r="C138" s="46" t="s">
        <v>208</v>
      </c>
      <c r="D138" s="59">
        <v>16</v>
      </c>
      <c r="E138" s="59">
        <v>80</v>
      </c>
      <c r="F138" s="59">
        <v>10</v>
      </c>
      <c r="G138" s="59">
        <v>60</v>
      </c>
      <c r="H138" s="63"/>
      <c r="I138" s="24"/>
      <c r="J138" s="31"/>
      <c r="K138" s="31"/>
      <c r="L138" s="8"/>
      <c r="M138" s="8"/>
      <c r="N138" s="8"/>
      <c r="O138" s="8"/>
      <c r="P138" s="8"/>
      <c r="Q138" s="8"/>
    </row>
    <row r="139" spans="1:17" ht="12.75" customHeight="1" x14ac:dyDescent="0.25">
      <c r="A139" s="18"/>
      <c r="B139" s="48"/>
      <c r="C139" s="46" t="s">
        <v>209</v>
      </c>
      <c r="D139" s="59">
        <v>7</v>
      </c>
      <c r="E139" s="59">
        <v>21</v>
      </c>
      <c r="F139" s="59"/>
      <c r="G139" s="59"/>
      <c r="H139" s="63"/>
      <c r="I139" s="24"/>
      <c r="J139" s="31"/>
      <c r="K139" s="31"/>
      <c r="L139" s="8"/>
      <c r="M139" s="8"/>
      <c r="N139" s="8"/>
      <c r="O139" s="8"/>
      <c r="P139" s="8"/>
      <c r="Q139" s="8"/>
    </row>
    <row r="140" spans="1:17" ht="12.75" customHeight="1" x14ac:dyDescent="0.25">
      <c r="A140" s="18"/>
      <c r="B140" s="48"/>
      <c r="C140" s="46" t="s">
        <v>210</v>
      </c>
      <c r="D140" s="59"/>
      <c r="E140" s="59"/>
      <c r="F140" s="59"/>
      <c r="G140" s="59"/>
      <c r="H140" s="63"/>
      <c r="I140" s="24"/>
      <c r="J140" s="31"/>
      <c r="K140" s="31"/>
      <c r="L140" s="8"/>
      <c r="M140" s="8"/>
      <c r="N140" s="8"/>
      <c r="O140" s="8"/>
      <c r="P140" s="8"/>
      <c r="Q140" s="8"/>
    </row>
    <row r="141" spans="1:17" ht="12.75" customHeight="1" x14ac:dyDescent="0.25">
      <c r="A141" s="18"/>
      <c r="B141" s="48"/>
      <c r="C141" s="46" t="s">
        <v>211</v>
      </c>
      <c r="D141" s="59">
        <v>9</v>
      </c>
      <c r="E141" s="59">
        <v>55</v>
      </c>
      <c r="F141" s="59">
        <v>4</v>
      </c>
      <c r="G141" s="59">
        <v>33</v>
      </c>
      <c r="H141" s="63"/>
      <c r="I141" s="24"/>
      <c r="J141" s="31"/>
      <c r="K141" s="31"/>
      <c r="L141" s="8"/>
      <c r="M141" s="8"/>
      <c r="N141" s="8"/>
      <c r="O141" s="8"/>
      <c r="P141" s="8"/>
      <c r="Q141" s="8"/>
    </row>
    <row r="142" spans="1:17" ht="12.75" customHeight="1" x14ac:dyDescent="0.25">
      <c r="A142" s="18"/>
      <c r="B142" s="48"/>
      <c r="C142" s="51" t="s">
        <v>212</v>
      </c>
      <c r="D142" s="59">
        <v>11</v>
      </c>
      <c r="E142" s="59">
        <v>62</v>
      </c>
      <c r="F142" s="59">
        <v>5</v>
      </c>
      <c r="G142" s="59">
        <v>27</v>
      </c>
      <c r="H142" s="63"/>
      <c r="I142" s="24"/>
      <c r="J142" s="31"/>
      <c r="K142" s="31"/>
      <c r="L142" s="8"/>
      <c r="M142" s="8"/>
      <c r="N142" s="8"/>
      <c r="O142" s="8"/>
      <c r="P142" s="8"/>
      <c r="Q142" s="8"/>
    </row>
    <row r="143" spans="1:17" ht="12.75" customHeight="1" x14ac:dyDescent="0.25">
      <c r="A143" s="18"/>
      <c r="B143" s="48"/>
      <c r="C143" s="52" t="s">
        <v>213</v>
      </c>
      <c r="D143" s="59">
        <v>58</v>
      </c>
      <c r="E143" s="59">
        <v>158.5</v>
      </c>
      <c r="F143" s="59">
        <v>22</v>
      </c>
      <c r="G143" s="59">
        <v>72.5</v>
      </c>
      <c r="H143" s="63"/>
      <c r="I143" s="24"/>
      <c r="J143" s="31"/>
      <c r="K143" s="31"/>
      <c r="L143" s="8"/>
      <c r="M143" s="8"/>
      <c r="N143" s="8"/>
      <c r="O143" s="8"/>
      <c r="P143" s="8"/>
      <c r="Q143" s="8"/>
    </row>
    <row r="144" spans="1:17" ht="12.75" customHeight="1" x14ac:dyDescent="0.25">
      <c r="A144" s="18"/>
      <c r="B144" s="48"/>
      <c r="C144" s="46" t="s">
        <v>214</v>
      </c>
      <c r="D144" s="59">
        <v>12</v>
      </c>
      <c r="E144" s="59">
        <v>123</v>
      </c>
      <c r="F144" s="59">
        <v>3</v>
      </c>
      <c r="G144" s="59">
        <v>17</v>
      </c>
      <c r="H144" s="63"/>
      <c r="I144" s="24"/>
      <c r="J144" s="31"/>
      <c r="K144" s="31"/>
      <c r="L144" s="8"/>
      <c r="M144" s="8"/>
      <c r="N144" s="8"/>
      <c r="O144" s="8"/>
      <c r="P144" s="8"/>
      <c r="Q144" s="8"/>
    </row>
    <row r="145" spans="1:17" ht="12.75" customHeight="1" x14ac:dyDescent="0.25">
      <c r="A145" s="18"/>
      <c r="B145" s="48"/>
      <c r="C145" s="46" t="s">
        <v>215</v>
      </c>
      <c r="D145" s="59">
        <v>1</v>
      </c>
      <c r="E145" s="59">
        <v>1.5</v>
      </c>
      <c r="F145" s="59">
        <v>1</v>
      </c>
      <c r="G145" s="59">
        <v>1.5</v>
      </c>
      <c r="H145" s="63"/>
      <c r="I145" s="24"/>
      <c r="J145" s="31"/>
      <c r="K145" s="31"/>
      <c r="L145" s="8"/>
      <c r="M145" s="8"/>
      <c r="N145" s="8"/>
      <c r="O145" s="8"/>
      <c r="P145" s="8"/>
      <c r="Q145" s="8"/>
    </row>
    <row r="146" spans="1:17" ht="12.75" customHeight="1" x14ac:dyDescent="0.25">
      <c r="A146" s="18"/>
      <c r="B146" s="48"/>
      <c r="C146" s="46" t="s">
        <v>216</v>
      </c>
      <c r="D146" s="60">
        <v>14</v>
      </c>
      <c r="E146" s="60">
        <v>106</v>
      </c>
      <c r="F146" s="60">
        <v>11</v>
      </c>
      <c r="G146" s="60">
        <v>86</v>
      </c>
      <c r="H146" s="63"/>
      <c r="I146" s="70"/>
      <c r="J146" s="70"/>
      <c r="K146" s="70"/>
      <c r="L146" s="8"/>
      <c r="M146" s="8"/>
      <c r="N146" s="8"/>
      <c r="O146" s="8"/>
      <c r="P146" s="8"/>
      <c r="Q146" s="8"/>
    </row>
    <row r="147" spans="1:17" ht="12.75" customHeight="1" x14ac:dyDescent="0.25">
      <c r="A147" s="18"/>
      <c r="B147" s="48"/>
      <c r="C147" s="46" t="s">
        <v>217</v>
      </c>
      <c r="D147" s="59"/>
      <c r="E147" s="59"/>
      <c r="F147" s="59"/>
      <c r="G147" s="59"/>
      <c r="H147" s="63"/>
      <c r="I147" s="24"/>
      <c r="J147" s="31"/>
      <c r="K147" s="31"/>
      <c r="L147" s="8"/>
      <c r="M147" s="8"/>
      <c r="N147" s="8"/>
      <c r="O147" s="8"/>
      <c r="P147" s="8"/>
      <c r="Q147" s="8"/>
    </row>
    <row r="148" spans="1:17" ht="12.75" customHeight="1" x14ac:dyDescent="0.25">
      <c r="A148" s="18"/>
      <c r="B148" s="48"/>
      <c r="C148" s="46" t="s">
        <v>218</v>
      </c>
      <c r="D148" s="59">
        <v>1</v>
      </c>
      <c r="E148" s="59">
        <v>3</v>
      </c>
      <c r="F148" s="59">
        <v>1</v>
      </c>
      <c r="G148" s="59">
        <v>3</v>
      </c>
      <c r="H148" s="63"/>
      <c r="I148" s="24"/>
      <c r="J148" s="31"/>
      <c r="K148" s="31"/>
      <c r="L148" s="8"/>
      <c r="M148" s="8"/>
      <c r="N148" s="8"/>
      <c r="O148" s="8"/>
      <c r="P148" s="8"/>
      <c r="Q148" s="8"/>
    </row>
    <row r="149" spans="1:17" ht="18.75" customHeight="1" x14ac:dyDescent="0.2">
      <c r="A149" s="18"/>
      <c r="B149" s="48"/>
      <c r="C149" s="19" t="s">
        <v>30</v>
      </c>
      <c r="D149" s="59">
        <f>SUM(D101:D148)</f>
        <v>582</v>
      </c>
      <c r="E149" s="59">
        <f>SUM(E101:E148)</f>
        <v>3792</v>
      </c>
      <c r="F149" s="59">
        <f>SUM(F101:F148)</f>
        <v>280</v>
      </c>
      <c r="G149" s="59">
        <f>SUM(G101:G148)</f>
        <v>1891</v>
      </c>
      <c r="H149" s="59"/>
      <c r="I149" s="59">
        <f t="shared" ref="I149:Q149" si="2">SUM(I101:I148)</f>
        <v>0</v>
      </c>
      <c r="J149" s="59">
        <f t="shared" si="2"/>
        <v>0</v>
      </c>
      <c r="K149" s="59">
        <f t="shared" si="2"/>
        <v>0</v>
      </c>
      <c r="L149" s="59">
        <f t="shared" si="2"/>
        <v>0</v>
      </c>
      <c r="M149" s="59">
        <f t="shared" si="2"/>
        <v>0</v>
      </c>
      <c r="N149" s="59">
        <f t="shared" si="2"/>
        <v>0</v>
      </c>
      <c r="O149" s="59">
        <f t="shared" si="2"/>
        <v>0</v>
      </c>
      <c r="P149" s="59">
        <f t="shared" si="2"/>
        <v>0</v>
      </c>
      <c r="Q149" s="59">
        <f t="shared" si="2"/>
        <v>0</v>
      </c>
    </row>
    <row r="150" spans="1:17" ht="15" x14ac:dyDescent="0.25">
      <c r="A150" s="18"/>
      <c r="B150" s="18"/>
      <c r="C150" s="92" t="s">
        <v>246</v>
      </c>
      <c r="D150" s="59"/>
      <c r="E150" s="59"/>
      <c r="F150" s="31"/>
      <c r="G150" s="31"/>
      <c r="H150" s="63"/>
      <c r="I150" s="24"/>
      <c r="J150" s="31"/>
      <c r="K150" s="31"/>
      <c r="L150" s="8"/>
      <c r="M150" s="8"/>
      <c r="N150" s="8"/>
      <c r="O150" s="8"/>
      <c r="P150" s="8"/>
      <c r="Q150" s="8"/>
    </row>
    <row r="151" spans="1:17" ht="12.75" customHeight="1" x14ac:dyDescent="0.25">
      <c r="A151" s="18"/>
      <c r="B151" s="18"/>
      <c r="C151" s="18" t="s">
        <v>220</v>
      </c>
      <c r="D151" s="59">
        <v>36</v>
      </c>
      <c r="E151" s="59">
        <v>266</v>
      </c>
      <c r="F151" s="31">
        <v>9</v>
      </c>
      <c r="G151" s="31">
        <v>79</v>
      </c>
      <c r="H151" s="63"/>
      <c r="I151" s="24"/>
      <c r="J151" s="31"/>
      <c r="K151" s="31"/>
      <c r="L151" s="8"/>
      <c r="M151" s="8"/>
      <c r="N151" s="8"/>
      <c r="O151" s="8"/>
      <c r="P151" s="8"/>
      <c r="Q151" s="8"/>
    </row>
    <row r="152" spans="1:17" ht="12.75" customHeight="1" x14ac:dyDescent="0.25">
      <c r="A152" s="18"/>
      <c r="B152" s="18"/>
      <c r="C152" s="18" t="s">
        <v>221</v>
      </c>
      <c r="D152" s="59">
        <v>41</v>
      </c>
      <c r="E152" s="59">
        <v>296</v>
      </c>
      <c r="F152" s="31">
        <v>9</v>
      </c>
      <c r="G152" s="31">
        <v>78.2</v>
      </c>
      <c r="H152" s="63"/>
      <c r="I152" s="24"/>
      <c r="J152" s="31"/>
      <c r="K152" s="31"/>
      <c r="L152" s="8"/>
      <c r="M152" s="8"/>
      <c r="N152" s="8"/>
      <c r="O152" s="8"/>
      <c r="P152" s="8"/>
      <c r="Q152" s="8"/>
    </row>
    <row r="153" spans="1:17" ht="12.75" customHeight="1" x14ac:dyDescent="0.25">
      <c r="A153" s="18"/>
      <c r="B153" s="18"/>
      <c r="C153" s="18" t="s">
        <v>340</v>
      </c>
      <c r="D153" s="59">
        <v>4</v>
      </c>
      <c r="E153" s="59">
        <v>20</v>
      </c>
      <c r="F153" s="31">
        <v>3</v>
      </c>
      <c r="G153" s="31">
        <v>70</v>
      </c>
      <c r="H153" s="63"/>
      <c r="I153" s="24"/>
      <c r="J153" s="31"/>
      <c r="K153" s="31"/>
      <c r="L153" s="8"/>
      <c r="M153" s="8"/>
      <c r="N153" s="8"/>
      <c r="O153" s="8"/>
      <c r="P153" s="8"/>
      <c r="Q153" s="8"/>
    </row>
    <row r="154" spans="1:17" ht="12.75" customHeight="1" x14ac:dyDescent="0.25">
      <c r="A154" s="18"/>
      <c r="B154" s="18"/>
      <c r="C154" s="18" t="s">
        <v>222</v>
      </c>
      <c r="D154" s="59">
        <v>8</v>
      </c>
      <c r="E154" s="59">
        <v>40</v>
      </c>
      <c r="F154" s="31">
        <v>2</v>
      </c>
      <c r="G154" s="31">
        <v>10</v>
      </c>
      <c r="H154" s="63"/>
      <c r="I154" s="24"/>
      <c r="J154" s="31"/>
      <c r="K154" s="31"/>
      <c r="L154" s="8"/>
      <c r="M154" s="8"/>
      <c r="N154" s="8"/>
      <c r="O154" s="8"/>
      <c r="P154" s="8"/>
      <c r="Q154" s="8"/>
    </row>
    <row r="155" spans="1:17" ht="12.75" customHeight="1" x14ac:dyDescent="0.25">
      <c r="A155" s="18"/>
      <c r="B155" s="18"/>
      <c r="C155" s="18" t="s">
        <v>223</v>
      </c>
      <c r="D155" s="59">
        <v>5</v>
      </c>
      <c r="E155" s="59">
        <v>25</v>
      </c>
      <c r="F155" s="31"/>
      <c r="G155" s="31"/>
      <c r="H155" s="63"/>
      <c r="I155" s="24"/>
      <c r="J155" s="31"/>
      <c r="K155" s="31"/>
      <c r="L155" s="8"/>
      <c r="M155" s="8"/>
      <c r="N155" s="8"/>
      <c r="O155" s="8"/>
      <c r="P155" s="8"/>
      <c r="Q155" s="8"/>
    </row>
    <row r="156" spans="1:17" ht="12.75" customHeight="1" x14ac:dyDescent="0.25">
      <c r="A156" s="18"/>
      <c r="B156" s="18"/>
      <c r="C156" s="18" t="s">
        <v>224</v>
      </c>
      <c r="D156" s="59">
        <v>12</v>
      </c>
      <c r="E156" s="59">
        <v>135</v>
      </c>
      <c r="F156" s="31">
        <v>5</v>
      </c>
      <c r="G156" s="31">
        <v>35</v>
      </c>
      <c r="H156" s="63"/>
      <c r="I156" s="24"/>
      <c r="J156" s="31"/>
      <c r="K156" s="31"/>
      <c r="L156" s="8"/>
      <c r="M156" s="8"/>
      <c r="N156" s="8"/>
      <c r="O156" s="8"/>
      <c r="P156" s="8"/>
      <c r="Q156" s="8"/>
    </row>
    <row r="157" spans="1:17" ht="12.75" customHeight="1" x14ac:dyDescent="0.25">
      <c r="A157" s="18"/>
      <c r="B157" s="18"/>
      <c r="C157" s="18" t="s">
        <v>225</v>
      </c>
      <c r="D157" s="60">
        <v>3</v>
      </c>
      <c r="E157" s="60">
        <v>15</v>
      </c>
      <c r="F157" s="70">
        <v>1</v>
      </c>
      <c r="G157" s="70">
        <v>5</v>
      </c>
      <c r="H157" s="63"/>
      <c r="I157" s="70"/>
      <c r="J157" s="70"/>
      <c r="K157" s="70"/>
      <c r="L157" s="8"/>
      <c r="M157" s="8"/>
      <c r="N157" s="8"/>
      <c r="O157" s="8"/>
      <c r="P157" s="8"/>
      <c r="Q157" s="8"/>
    </row>
    <row r="158" spans="1:17" ht="12.75" customHeight="1" x14ac:dyDescent="0.25">
      <c r="A158" s="18"/>
      <c r="B158" s="18"/>
      <c r="C158" s="18" t="s">
        <v>226</v>
      </c>
      <c r="D158" s="59"/>
      <c r="E158" s="59"/>
      <c r="F158" s="31"/>
      <c r="G158" s="31"/>
      <c r="H158" s="63"/>
      <c r="I158" s="24"/>
      <c r="J158" s="31"/>
      <c r="K158" s="31"/>
      <c r="L158" s="8"/>
      <c r="M158" s="8"/>
      <c r="N158" s="8"/>
      <c r="O158" s="8"/>
      <c r="P158" s="8"/>
      <c r="Q158" s="8"/>
    </row>
    <row r="159" spans="1:17" ht="12.75" customHeight="1" x14ac:dyDescent="0.25">
      <c r="A159" s="18"/>
      <c r="B159" s="18"/>
      <c r="C159" s="18" t="s">
        <v>227</v>
      </c>
      <c r="D159" s="59">
        <v>18</v>
      </c>
      <c r="E159" s="59">
        <v>210</v>
      </c>
      <c r="F159" s="31">
        <v>18</v>
      </c>
      <c r="G159" s="31">
        <v>210</v>
      </c>
      <c r="H159" s="63"/>
      <c r="I159" s="24"/>
      <c r="J159" s="31"/>
      <c r="K159" s="31"/>
      <c r="L159" s="8"/>
      <c r="M159" s="8"/>
      <c r="N159" s="8"/>
      <c r="O159" s="8"/>
      <c r="P159" s="8"/>
      <c r="Q159" s="8"/>
    </row>
    <row r="160" spans="1:17" ht="12.75" customHeight="1" x14ac:dyDescent="0.25">
      <c r="A160" s="18"/>
      <c r="B160" s="18"/>
      <c r="C160" s="18" t="s">
        <v>228</v>
      </c>
      <c r="D160" s="59">
        <v>9</v>
      </c>
      <c r="E160" s="59">
        <v>70</v>
      </c>
      <c r="F160" s="31">
        <v>1</v>
      </c>
      <c r="G160" s="31">
        <v>5</v>
      </c>
      <c r="H160" s="63"/>
      <c r="I160" s="24"/>
      <c r="J160" s="31"/>
      <c r="K160" s="31"/>
      <c r="L160" s="8"/>
      <c r="M160" s="8"/>
      <c r="N160" s="8"/>
      <c r="O160" s="8"/>
      <c r="P160" s="8"/>
      <c r="Q160" s="8"/>
    </row>
    <row r="161" spans="1:17" ht="12.75" customHeight="1" x14ac:dyDescent="0.25">
      <c r="A161" s="18"/>
      <c r="B161" s="18"/>
      <c r="C161" s="18" t="s">
        <v>229</v>
      </c>
      <c r="D161" s="59"/>
      <c r="E161" s="59"/>
      <c r="F161" s="31"/>
      <c r="G161" s="31"/>
      <c r="H161" s="63"/>
      <c r="I161" s="24"/>
      <c r="J161" s="31"/>
      <c r="K161" s="31"/>
      <c r="L161" s="8"/>
      <c r="M161" s="8"/>
      <c r="N161" s="8"/>
      <c r="O161" s="8"/>
      <c r="P161" s="8"/>
      <c r="Q161" s="8"/>
    </row>
    <row r="162" spans="1:17" ht="12.75" customHeight="1" x14ac:dyDescent="0.25">
      <c r="A162" s="18"/>
      <c r="B162" s="18"/>
      <c r="C162" s="18" t="s">
        <v>230</v>
      </c>
      <c r="D162" s="59">
        <v>12</v>
      </c>
      <c r="E162" s="59">
        <v>62</v>
      </c>
      <c r="F162" s="31">
        <v>4</v>
      </c>
      <c r="G162" s="31">
        <v>17.2</v>
      </c>
      <c r="H162" s="63"/>
      <c r="I162" s="24"/>
      <c r="J162" s="31"/>
      <c r="K162" s="31"/>
      <c r="L162" s="8"/>
      <c r="M162" s="8"/>
      <c r="N162" s="8"/>
      <c r="O162" s="8"/>
      <c r="P162" s="8"/>
      <c r="Q162" s="8"/>
    </row>
    <row r="163" spans="1:17" ht="12.75" customHeight="1" x14ac:dyDescent="0.25">
      <c r="A163" s="18"/>
      <c r="B163" s="18"/>
      <c r="C163" s="18" t="s">
        <v>231</v>
      </c>
      <c r="D163" s="59"/>
      <c r="E163" s="59"/>
      <c r="F163" s="31"/>
      <c r="G163" s="31"/>
      <c r="H163" s="63"/>
      <c r="I163" s="24"/>
      <c r="J163" s="31"/>
      <c r="K163" s="31"/>
      <c r="L163" s="8"/>
      <c r="M163" s="8"/>
      <c r="N163" s="8"/>
      <c r="O163" s="8"/>
      <c r="P163" s="8"/>
      <c r="Q163" s="8"/>
    </row>
    <row r="164" spans="1:17" ht="12.75" customHeight="1" x14ac:dyDescent="0.25">
      <c r="A164" s="18"/>
      <c r="B164" s="18"/>
      <c r="C164" s="18" t="s">
        <v>341</v>
      </c>
      <c r="D164" s="59"/>
      <c r="E164" s="59"/>
      <c r="F164" s="31"/>
      <c r="G164" s="31"/>
      <c r="H164" s="63"/>
      <c r="I164" s="24"/>
      <c r="J164" s="31"/>
      <c r="K164" s="31"/>
      <c r="L164" s="8"/>
      <c r="M164" s="8"/>
      <c r="N164" s="8"/>
      <c r="O164" s="8"/>
      <c r="P164" s="8"/>
      <c r="Q164" s="8"/>
    </row>
    <row r="165" spans="1:17" ht="12.75" customHeight="1" x14ac:dyDescent="0.25">
      <c r="A165" s="18"/>
      <c r="B165" s="18"/>
      <c r="C165" s="18" t="s">
        <v>232</v>
      </c>
      <c r="D165" s="59">
        <v>42</v>
      </c>
      <c r="E165" s="59">
        <v>415</v>
      </c>
      <c r="F165" s="31">
        <v>16</v>
      </c>
      <c r="G165" s="31">
        <v>243</v>
      </c>
      <c r="H165" s="63"/>
      <c r="I165" s="24"/>
      <c r="J165" s="31"/>
      <c r="K165" s="31"/>
      <c r="L165" s="8"/>
      <c r="M165" s="8"/>
      <c r="N165" s="8"/>
      <c r="O165" s="8"/>
      <c r="P165" s="8"/>
      <c r="Q165" s="8"/>
    </row>
    <row r="166" spans="1:17" ht="12.75" customHeight="1" x14ac:dyDescent="0.25">
      <c r="A166" s="18"/>
      <c r="B166" s="18"/>
      <c r="C166" s="18" t="s">
        <v>233</v>
      </c>
      <c r="D166" s="59">
        <v>21</v>
      </c>
      <c r="E166" s="59">
        <v>193</v>
      </c>
      <c r="F166" s="31">
        <v>10</v>
      </c>
      <c r="G166" s="31">
        <v>114</v>
      </c>
      <c r="H166" s="63"/>
      <c r="I166" s="24"/>
      <c r="J166" s="31"/>
      <c r="K166" s="31"/>
      <c r="L166" s="8"/>
      <c r="M166" s="8"/>
      <c r="N166" s="8"/>
      <c r="O166" s="8"/>
      <c r="P166" s="8"/>
      <c r="Q166" s="8"/>
    </row>
    <row r="167" spans="1:17" ht="12.75" customHeight="1" x14ac:dyDescent="0.25">
      <c r="A167" s="18"/>
      <c r="B167" s="18"/>
      <c r="C167" s="18" t="s">
        <v>234</v>
      </c>
      <c r="D167" s="59">
        <v>4</v>
      </c>
      <c r="E167" s="59">
        <v>20</v>
      </c>
      <c r="F167" s="31"/>
      <c r="G167" s="31"/>
      <c r="H167" s="63"/>
      <c r="I167" s="24"/>
      <c r="J167" s="31"/>
      <c r="K167" s="31"/>
      <c r="L167" s="8"/>
      <c r="M167" s="8"/>
      <c r="N167" s="8"/>
      <c r="O167" s="8"/>
      <c r="P167" s="8"/>
      <c r="Q167" s="8"/>
    </row>
    <row r="168" spans="1:17" ht="12.75" customHeight="1" x14ac:dyDescent="0.25">
      <c r="A168" s="18"/>
      <c r="B168" s="18"/>
      <c r="C168" s="18" t="s">
        <v>235</v>
      </c>
      <c r="D168" s="59">
        <v>5</v>
      </c>
      <c r="E168" s="59">
        <v>46</v>
      </c>
      <c r="F168" s="31">
        <v>4</v>
      </c>
      <c r="G168" s="31">
        <v>34</v>
      </c>
      <c r="H168" s="63"/>
      <c r="I168" s="24"/>
      <c r="J168" s="31"/>
      <c r="K168" s="31"/>
      <c r="L168" s="8"/>
      <c r="M168" s="8"/>
      <c r="N168" s="8"/>
      <c r="O168" s="8"/>
      <c r="P168" s="8"/>
      <c r="Q168" s="8"/>
    </row>
    <row r="169" spans="1:17" ht="12.75" customHeight="1" x14ac:dyDescent="0.25">
      <c r="A169" s="18"/>
      <c r="B169" s="18"/>
      <c r="C169" s="18" t="s">
        <v>236</v>
      </c>
      <c r="D169" s="60">
        <v>2</v>
      </c>
      <c r="E169" s="60">
        <v>10</v>
      </c>
      <c r="F169" s="70"/>
      <c r="G169" s="70"/>
      <c r="H169" s="63"/>
      <c r="I169" s="70"/>
      <c r="J169" s="70"/>
      <c r="K169" s="70"/>
      <c r="L169" s="8"/>
      <c r="M169" s="8"/>
      <c r="N169" s="8"/>
      <c r="O169" s="8"/>
      <c r="P169" s="8"/>
      <c r="Q169" s="8"/>
    </row>
    <row r="170" spans="1:17" ht="12.75" customHeight="1" x14ac:dyDescent="0.25">
      <c r="A170" s="18"/>
      <c r="B170" s="18"/>
      <c r="C170" s="18" t="s">
        <v>237</v>
      </c>
      <c r="D170" s="59">
        <v>2</v>
      </c>
      <c r="E170" s="59">
        <v>17</v>
      </c>
      <c r="F170" s="31">
        <v>2</v>
      </c>
      <c r="G170" s="31">
        <v>17</v>
      </c>
      <c r="H170" s="63"/>
      <c r="I170" s="70"/>
      <c r="J170" s="31"/>
      <c r="K170" s="31"/>
      <c r="L170" s="8"/>
      <c r="M170" s="8"/>
      <c r="N170" s="8"/>
      <c r="O170" s="8"/>
      <c r="P170" s="8"/>
      <c r="Q170" s="8"/>
    </row>
    <row r="171" spans="1:17" ht="12.75" customHeight="1" x14ac:dyDescent="0.25">
      <c r="A171" s="18"/>
      <c r="B171" s="18"/>
      <c r="C171" s="18" t="s">
        <v>238</v>
      </c>
      <c r="D171" s="59"/>
      <c r="E171" s="59"/>
      <c r="F171" s="31"/>
      <c r="G171" s="31"/>
      <c r="H171" s="63"/>
      <c r="I171" s="70"/>
      <c r="J171" s="31"/>
      <c r="K171" s="31"/>
      <c r="L171" s="8"/>
      <c r="M171" s="8"/>
      <c r="N171" s="8"/>
      <c r="O171" s="8"/>
      <c r="P171" s="8"/>
      <c r="Q171" s="8"/>
    </row>
    <row r="172" spans="1:17" ht="12.75" customHeight="1" x14ac:dyDescent="0.25">
      <c r="A172" s="18"/>
      <c r="B172" s="18"/>
      <c r="C172" s="18" t="s">
        <v>342</v>
      </c>
      <c r="D172" s="59"/>
      <c r="E172" s="59"/>
      <c r="F172" s="31"/>
      <c r="G172" s="31"/>
      <c r="H172" s="63"/>
      <c r="I172" s="70"/>
      <c r="J172" s="31"/>
      <c r="K172" s="31"/>
      <c r="L172" s="8"/>
      <c r="M172" s="8"/>
      <c r="N172" s="8"/>
      <c r="O172" s="8"/>
      <c r="P172" s="8"/>
      <c r="Q172" s="8"/>
    </row>
    <row r="173" spans="1:17" ht="12.75" customHeight="1" x14ac:dyDescent="0.25">
      <c r="A173" s="18"/>
      <c r="B173" s="18"/>
      <c r="C173" s="18" t="s">
        <v>239</v>
      </c>
      <c r="D173" s="59"/>
      <c r="E173" s="59"/>
      <c r="F173" s="31"/>
      <c r="G173" s="31"/>
      <c r="H173" s="63"/>
      <c r="I173" s="70"/>
      <c r="J173" s="31"/>
      <c r="K173" s="31"/>
      <c r="L173" s="8"/>
      <c r="M173" s="8"/>
      <c r="N173" s="8"/>
      <c r="O173" s="8"/>
      <c r="P173" s="8"/>
      <c r="Q173" s="8"/>
    </row>
    <row r="174" spans="1:17" ht="12.75" customHeight="1" x14ac:dyDescent="0.25">
      <c r="A174" s="18"/>
      <c r="B174" s="18"/>
      <c r="C174" s="18" t="s">
        <v>343</v>
      </c>
      <c r="D174" s="59">
        <v>31</v>
      </c>
      <c r="E174" s="59">
        <v>232</v>
      </c>
      <c r="F174" s="31">
        <v>6</v>
      </c>
      <c r="G174" s="31">
        <v>56</v>
      </c>
      <c r="H174" s="63"/>
      <c r="I174" s="70"/>
      <c r="J174" s="31"/>
      <c r="K174" s="31"/>
      <c r="L174" s="8"/>
      <c r="M174" s="8"/>
      <c r="N174" s="8"/>
      <c r="O174" s="8"/>
      <c r="P174" s="8"/>
      <c r="Q174" s="8"/>
    </row>
    <row r="175" spans="1:17" ht="12.75" customHeight="1" x14ac:dyDescent="0.25">
      <c r="A175" s="18"/>
      <c r="B175" s="18"/>
      <c r="C175" s="18" t="s">
        <v>240</v>
      </c>
      <c r="D175" s="59">
        <v>2</v>
      </c>
      <c r="E175" s="59">
        <v>20</v>
      </c>
      <c r="F175" s="31">
        <v>1</v>
      </c>
      <c r="G175" s="31">
        <v>5</v>
      </c>
      <c r="H175" s="63"/>
      <c r="I175" s="70"/>
      <c r="J175" s="31"/>
      <c r="K175" s="31"/>
      <c r="L175" s="8"/>
      <c r="M175" s="8"/>
      <c r="N175" s="8"/>
      <c r="O175" s="8"/>
      <c r="P175" s="8"/>
      <c r="Q175" s="8"/>
    </row>
    <row r="176" spans="1:17" ht="12.75" customHeight="1" x14ac:dyDescent="0.25">
      <c r="A176" s="18"/>
      <c r="B176" s="18"/>
      <c r="C176" s="18" t="s">
        <v>241</v>
      </c>
      <c r="D176" s="59">
        <v>1</v>
      </c>
      <c r="E176" s="59">
        <v>12</v>
      </c>
      <c r="F176" s="31">
        <v>1</v>
      </c>
      <c r="G176" s="31">
        <v>12</v>
      </c>
      <c r="H176" s="63"/>
      <c r="I176" s="70"/>
      <c r="J176" s="31"/>
      <c r="K176" s="31"/>
      <c r="L176" s="8"/>
      <c r="M176" s="8"/>
      <c r="N176" s="8"/>
      <c r="O176" s="8"/>
      <c r="P176" s="8"/>
      <c r="Q176" s="8"/>
    </row>
    <row r="177" spans="1:17" ht="12.75" customHeight="1" x14ac:dyDescent="0.25">
      <c r="A177" s="18"/>
      <c r="B177" s="18"/>
      <c r="C177" s="18" t="s">
        <v>242</v>
      </c>
      <c r="D177" s="59">
        <v>10</v>
      </c>
      <c r="E177" s="59">
        <v>97</v>
      </c>
      <c r="F177" s="31">
        <v>4</v>
      </c>
      <c r="G177" s="31">
        <v>40</v>
      </c>
      <c r="H177" s="63"/>
      <c r="I177" s="70"/>
      <c r="J177" s="31"/>
      <c r="K177" s="31"/>
      <c r="L177" s="8"/>
      <c r="M177" s="8"/>
      <c r="N177" s="8"/>
      <c r="O177" s="8"/>
      <c r="P177" s="8"/>
      <c r="Q177" s="8"/>
    </row>
    <row r="178" spans="1:17" ht="12.75" customHeight="1" x14ac:dyDescent="0.25">
      <c r="A178" s="18"/>
      <c r="B178" s="18"/>
      <c r="C178" s="18" t="s">
        <v>243</v>
      </c>
      <c r="D178" s="59">
        <v>2</v>
      </c>
      <c r="E178" s="59">
        <v>25</v>
      </c>
      <c r="F178" s="31"/>
      <c r="G178" s="31"/>
      <c r="H178" s="63"/>
      <c r="I178" s="70"/>
      <c r="J178" s="31"/>
      <c r="K178" s="31"/>
      <c r="L178" s="8"/>
      <c r="M178" s="8"/>
      <c r="N178" s="8"/>
      <c r="O178" s="8"/>
      <c r="P178" s="8"/>
      <c r="Q178" s="8"/>
    </row>
    <row r="179" spans="1:17" ht="12.75" customHeight="1" x14ac:dyDescent="0.25">
      <c r="A179" s="18"/>
      <c r="B179" s="18"/>
      <c r="C179" s="18" t="s">
        <v>245</v>
      </c>
      <c r="D179" s="59"/>
      <c r="E179" s="59"/>
      <c r="F179" s="31"/>
      <c r="G179" s="31"/>
      <c r="H179" s="63"/>
      <c r="I179" s="70"/>
      <c r="J179" s="31"/>
      <c r="K179" s="31"/>
      <c r="L179" s="8"/>
      <c r="M179" s="8"/>
      <c r="N179" s="8"/>
      <c r="O179" s="8"/>
      <c r="P179" s="8"/>
      <c r="Q179" s="8"/>
    </row>
    <row r="180" spans="1:17" ht="12.75" customHeight="1" x14ac:dyDescent="0.25">
      <c r="A180" s="18"/>
      <c r="B180" s="18"/>
      <c r="C180" s="49" t="s">
        <v>244</v>
      </c>
      <c r="D180" s="59">
        <v>2</v>
      </c>
      <c r="E180" s="59">
        <v>46</v>
      </c>
      <c r="F180" s="31">
        <v>1</v>
      </c>
      <c r="G180" s="31">
        <v>10</v>
      </c>
      <c r="H180" s="63"/>
      <c r="I180" s="70"/>
      <c r="J180" s="31"/>
      <c r="K180" s="31"/>
      <c r="L180" s="8"/>
      <c r="M180" s="8"/>
      <c r="N180" s="8"/>
      <c r="O180" s="8"/>
      <c r="P180" s="8"/>
      <c r="Q180" s="8"/>
    </row>
    <row r="181" spans="1:17" ht="12.75" customHeight="1" x14ac:dyDescent="0.2">
      <c r="A181" s="18"/>
      <c r="B181" s="18"/>
      <c r="C181" s="19" t="s">
        <v>30</v>
      </c>
      <c r="D181" s="59">
        <f>SUM(D151:D180)</f>
        <v>272</v>
      </c>
      <c r="E181" s="59">
        <f t="shared" ref="E181:G181" si="3">SUM(E151:E180)</f>
        <v>2272</v>
      </c>
      <c r="F181" s="31">
        <f t="shared" si="3"/>
        <v>97</v>
      </c>
      <c r="G181" s="31">
        <f t="shared" si="3"/>
        <v>1040.4000000000001</v>
      </c>
      <c r="H181" s="31"/>
      <c r="I181" s="31">
        <f t="shared" ref="I181:Q181" si="4">SUM(I151:I180)</f>
        <v>0</v>
      </c>
      <c r="J181" s="31">
        <f t="shared" si="4"/>
        <v>0</v>
      </c>
      <c r="K181" s="31">
        <f t="shared" si="4"/>
        <v>0</v>
      </c>
      <c r="L181" s="31">
        <f t="shared" si="4"/>
        <v>0</v>
      </c>
      <c r="M181" s="31">
        <f t="shared" si="4"/>
        <v>0</v>
      </c>
      <c r="N181" s="31">
        <f t="shared" si="4"/>
        <v>0</v>
      </c>
      <c r="O181" s="31">
        <f t="shared" si="4"/>
        <v>0</v>
      </c>
      <c r="P181" s="31">
        <f t="shared" si="4"/>
        <v>0</v>
      </c>
      <c r="Q181" s="31">
        <f t="shared" si="4"/>
        <v>0</v>
      </c>
    </row>
    <row r="182" spans="1:17" ht="15" x14ac:dyDescent="0.25">
      <c r="A182" s="18"/>
      <c r="B182" s="18"/>
      <c r="C182" s="53" t="s">
        <v>255</v>
      </c>
      <c r="D182" s="59"/>
      <c r="E182" s="59"/>
      <c r="F182" s="31"/>
      <c r="G182" s="31"/>
      <c r="H182" s="63"/>
      <c r="I182" s="70"/>
      <c r="J182" s="31"/>
      <c r="K182" s="31"/>
      <c r="L182" s="8"/>
      <c r="M182" s="8"/>
      <c r="N182" s="8"/>
      <c r="O182" s="8"/>
      <c r="P182" s="8"/>
      <c r="Q182" s="8"/>
    </row>
    <row r="183" spans="1:17" ht="12.75" customHeight="1" x14ac:dyDescent="0.25">
      <c r="A183" s="18"/>
      <c r="B183" s="48"/>
      <c r="C183" s="52" t="s">
        <v>247</v>
      </c>
      <c r="D183" s="59">
        <v>2</v>
      </c>
      <c r="E183" s="59">
        <v>16</v>
      </c>
      <c r="F183" s="31">
        <v>1</v>
      </c>
      <c r="G183" s="31">
        <v>5</v>
      </c>
      <c r="H183" s="63"/>
      <c r="I183" s="70"/>
      <c r="J183" s="31"/>
      <c r="K183" s="31"/>
      <c r="L183" s="8"/>
      <c r="M183" s="8"/>
      <c r="N183" s="8"/>
      <c r="O183" s="8"/>
      <c r="P183" s="8"/>
      <c r="Q183" s="8"/>
    </row>
    <row r="184" spans="1:17" ht="12.75" customHeight="1" x14ac:dyDescent="0.25">
      <c r="A184" s="18"/>
      <c r="B184" s="48"/>
      <c r="C184" s="46" t="s">
        <v>248</v>
      </c>
      <c r="D184" s="59"/>
      <c r="E184" s="59"/>
      <c r="F184" s="31"/>
      <c r="G184" s="31"/>
      <c r="H184" s="63"/>
      <c r="I184" s="70"/>
      <c r="J184" s="31"/>
      <c r="K184" s="31"/>
      <c r="L184" s="8"/>
      <c r="M184" s="8"/>
      <c r="N184" s="8"/>
      <c r="O184" s="8"/>
      <c r="P184" s="8"/>
      <c r="Q184" s="8"/>
    </row>
    <row r="185" spans="1:17" ht="12.75" customHeight="1" x14ac:dyDescent="0.25">
      <c r="A185" s="18"/>
      <c r="B185" s="48"/>
      <c r="C185" s="46" t="s">
        <v>249</v>
      </c>
      <c r="D185" s="59"/>
      <c r="E185" s="59"/>
      <c r="F185" s="31"/>
      <c r="G185" s="31"/>
      <c r="H185" s="63"/>
      <c r="I185" s="70"/>
      <c r="J185" s="31"/>
      <c r="K185" s="31"/>
      <c r="L185" s="8"/>
      <c r="M185" s="8"/>
      <c r="N185" s="8"/>
      <c r="O185" s="8"/>
      <c r="P185" s="8"/>
      <c r="Q185" s="8"/>
    </row>
    <row r="186" spans="1:17" ht="12.75" customHeight="1" x14ac:dyDescent="0.25">
      <c r="A186" s="18"/>
      <c r="B186" s="48"/>
      <c r="C186" s="46" t="s">
        <v>250</v>
      </c>
      <c r="D186" s="59"/>
      <c r="E186" s="59"/>
      <c r="F186" s="31"/>
      <c r="G186" s="31"/>
      <c r="H186" s="63"/>
      <c r="I186" s="70"/>
      <c r="J186" s="31"/>
      <c r="K186" s="31"/>
      <c r="L186" s="8"/>
      <c r="M186" s="8"/>
      <c r="N186" s="8"/>
      <c r="O186" s="8"/>
      <c r="P186" s="8"/>
      <c r="Q186" s="8"/>
    </row>
    <row r="187" spans="1:17" ht="12.75" customHeight="1" x14ac:dyDescent="0.25">
      <c r="A187" s="18"/>
      <c r="B187" s="48"/>
      <c r="C187" s="46" t="s">
        <v>251</v>
      </c>
      <c r="D187" s="59"/>
      <c r="E187" s="59"/>
      <c r="F187" s="31"/>
      <c r="G187" s="31"/>
      <c r="H187" s="63"/>
      <c r="I187" s="70"/>
      <c r="J187" s="31"/>
      <c r="K187" s="31"/>
      <c r="L187" s="8"/>
      <c r="M187" s="8"/>
      <c r="N187" s="8"/>
      <c r="O187" s="8"/>
      <c r="P187" s="8"/>
      <c r="Q187" s="8"/>
    </row>
    <row r="188" spans="1:17" ht="12.75" customHeight="1" x14ac:dyDescent="0.25">
      <c r="A188" s="18"/>
      <c r="B188" s="48"/>
      <c r="C188" s="46" t="s">
        <v>252</v>
      </c>
      <c r="D188" s="59"/>
      <c r="E188" s="59"/>
      <c r="F188" s="31"/>
      <c r="G188" s="31"/>
      <c r="H188" s="63"/>
      <c r="I188" s="70"/>
      <c r="J188" s="31"/>
      <c r="K188" s="31"/>
      <c r="L188" s="8"/>
      <c r="M188" s="8"/>
      <c r="N188" s="8"/>
      <c r="O188" s="8"/>
      <c r="P188" s="8"/>
      <c r="Q188" s="8"/>
    </row>
    <row r="189" spans="1:17" ht="12.75" customHeight="1" x14ac:dyDescent="0.25">
      <c r="A189" s="18"/>
      <c r="B189" s="48"/>
      <c r="C189" s="46" t="s">
        <v>253</v>
      </c>
      <c r="D189" s="59"/>
      <c r="E189" s="59"/>
      <c r="F189" s="31"/>
      <c r="G189" s="31"/>
      <c r="H189" s="63"/>
      <c r="I189" s="70"/>
      <c r="J189" s="31"/>
      <c r="K189" s="31"/>
      <c r="L189" s="8"/>
      <c r="M189" s="8"/>
      <c r="N189" s="8"/>
      <c r="O189" s="8"/>
      <c r="P189" s="8"/>
      <c r="Q189" s="8"/>
    </row>
    <row r="190" spans="1:17" ht="12.75" customHeight="1" x14ac:dyDescent="0.25">
      <c r="A190" s="18"/>
      <c r="B190" s="48"/>
      <c r="C190" s="46" t="s">
        <v>254</v>
      </c>
      <c r="D190" s="59"/>
      <c r="E190" s="59"/>
      <c r="F190" s="31"/>
      <c r="G190" s="31"/>
      <c r="H190" s="63"/>
      <c r="I190" s="70"/>
      <c r="J190" s="31"/>
      <c r="K190" s="31"/>
      <c r="L190" s="8"/>
      <c r="M190" s="8"/>
      <c r="N190" s="8"/>
      <c r="O190" s="8"/>
      <c r="P190" s="8"/>
      <c r="Q190" s="8"/>
    </row>
    <row r="191" spans="1:17" ht="12.75" customHeight="1" x14ac:dyDescent="0.25">
      <c r="A191" s="18"/>
      <c r="B191" s="48"/>
      <c r="C191" s="19" t="s">
        <v>30</v>
      </c>
      <c r="D191" s="59">
        <f>SUM(D183:D190)</f>
        <v>2</v>
      </c>
      <c r="E191" s="59">
        <f t="shared" ref="E191:J191" si="5">SUM(E183:E190)</f>
        <v>16</v>
      </c>
      <c r="F191" s="31">
        <f t="shared" si="5"/>
        <v>1</v>
      </c>
      <c r="G191" s="31">
        <f t="shared" si="5"/>
        <v>5</v>
      </c>
      <c r="H191" s="63"/>
      <c r="I191" s="31">
        <f t="shared" si="5"/>
        <v>0</v>
      </c>
      <c r="J191" s="31">
        <f t="shared" si="5"/>
        <v>0</v>
      </c>
      <c r="K191" s="31"/>
      <c r="L191" s="8"/>
      <c r="M191" s="8"/>
      <c r="N191" s="8"/>
      <c r="O191" s="8"/>
      <c r="P191" s="8"/>
      <c r="Q191" s="8"/>
    </row>
    <row r="192" spans="1:17" ht="15" x14ac:dyDescent="0.25">
      <c r="A192" s="18"/>
      <c r="B192" s="48"/>
      <c r="C192" s="55" t="s">
        <v>261</v>
      </c>
      <c r="D192" s="59"/>
      <c r="E192" s="59"/>
      <c r="F192" s="31"/>
      <c r="G192" s="31"/>
      <c r="H192" s="63"/>
      <c r="I192" s="70"/>
      <c r="J192" s="31"/>
      <c r="K192" s="31"/>
      <c r="L192" s="8"/>
      <c r="M192" s="8"/>
      <c r="N192" s="8"/>
      <c r="O192" s="8"/>
      <c r="P192" s="8"/>
      <c r="Q192" s="8"/>
    </row>
    <row r="193" spans="1:17" ht="12.75" customHeight="1" x14ac:dyDescent="0.25">
      <c r="A193" s="18"/>
      <c r="B193" s="48"/>
      <c r="C193" s="46" t="s">
        <v>256</v>
      </c>
      <c r="D193" s="59">
        <v>15</v>
      </c>
      <c r="E193" s="59">
        <v>153</v>
      </c>
      <c r="F193" s="31">
        <v>5</v>
      </c>
      <c r="G193" s="31">
        <v>61</v>
      </c>
      <c r="H193" s="63"/>
      <c r="I193" s="70"/>
      <c r="J193" s="31"/>
      <c r="K193" s="31"/>
      <c r="L193" s="8"/>
      <c r="M193" s="8"/>
      <c r="N193" s="8"/>
      <c r="O193" s="8"/>
      <c r="P193" s="8"/>
      <c r="Q193" s="8"/>
    </row>
    <row r="194" spans="1:17" ht="12.75" customHeight="1" x14ac:dyDescent="0.25">
      <c r="A194" s="18"/>
      <c r="B194" s="48"/>
      <c r="C194" s="46" t="s">
        <v>257</v>
      </c>
      <c r="D194" s="59">
        <v>9</v>
      </c>
      <c r="E194" s="59">
        <v>66</v>
      </c>
      <c r="F194" s="31">
        <v>2</v>
      </c>
      <c r="G194" s="31">
        <v>22</v>
      </c>
      <c r="H194" s="63"/>
      <c r="I194" s="70"/>
      <c r="J194" s="31"/>
      <c r="K194" s="31"/>
      <c r="L194" s="8"/>
      <c r="M194" s="8"/>
      <c r="N194" s="8"/>
      <c r="O194" s="8"/>
      <c r="P194" s="8"/>
      <c r="Q194" s="8"/>
    </row>
    <row r="195" spans="1:17" ht="12.75" customHeight="1" x14ac:dyDescent="0.25">
      <c r="A195" s="18"/>
      <c r="B195" s="48"/>
      <c r="C195" s="46" t="s">
        <v>258</v>
      </c>
      <c r="D195" s="59"/>
      <c r="E195" s="59"/>
      <c r="F195" s="31"/>
      <c r="G195" s="31"/>
      <c r="H195" s="63"/>
      <c r="I195" s="70"/>
      <c r="J195" s="31"/>
      <c r="K195" s="31"/>
      <c r="L195" s="8"/>
      <c r="M195" s="8"/>
      <c r="N195" s="8"/>
      <c r="O195" s="8"/>
      <c r="P195" s="8"/>
      <c r="Q195" s="8"/>
    </row>
    <row r="196" spans="1:17" ht="12.75" customHeight="1" x14ac:dyDescent="0.25">
      <c r="A196" s="18"/>
      <c r="B196" s="48"/>
      <c r="C196" s="46" t="s">
        <v>259</v>
      </c>
      <c r="D196" s="59"/>
      <c r="E196" s="59"/>
      <c r="F196" s="31"/>
      <c r="G196" s="31"/>
      <c r="H196" s="63"/>
      <c r="I196" s="70"/>
      <c r="J196" s="31"/>
      <c r="K196" s="31"/>
      <c r="L196" s="8"/>
      <c r="M196" s="8"/>
      <c r="N196" s="8"/>
      <c r="O196" s="8"/>
      <c r="P196" s="8"/>
      <c r="Q196" s="8"/>
    </row>
    <row r="197" spans="1:17" ht="12.75" customHeight="1" x14ac:dyDescent="0.25">
      <c r="A197" s="18"/>
      <c r="B197" s="48"/>
      <c r="C197" s="46" t="s">
        <v>154</v>
      </c>
      <c r="D197" s="59">
        <v>12</v>
      </c>
      <c r="E197" s="59">
        <v>79</v>
      </c>
      <c r="F197" s="31">
        <v>1</v>
      </c>
      <c r="G197" s="31">
        <v>5</v>
      </c>
      <c r="H197" s="63"/>
      <c r="I197" s="70"/>
      <c r="J197" s="31"/>
      <c r="K197" s="31"/>
      <c r="L197" s="8"/>
      <c r="M197" s="8"/>
      <c r="N197" s="8"/>
      <c r="O197" s="8"/>
      <c r="P197" s="8"/>
      <c r="Q197" s="8"/>
    </row>
    <row r="198" spans="1:17" ht="12.75" customHeight="1" x14ac:dyDescent="0.25">
      <c r="A198" s="18"/>
      <c r="B198" s="48"/>
      <c r="C198" s="46" t="s">
        <v>260</v>
      </c>
      <c r="D198" s="59">
        <v>3</v>
      </c>
      <c r="E198" s="59">
        <v>38</v>
      </c>
      <c r="F198" s="31">
        <v>2</v>
      </c>
      <c r="G198" s="31">
        <v>24</v>
      </c>
      <c r="H198" s="63"/>
      <c r="I198" s="70"/>
      <c r="J198" s="31"/>
      <c r="K198" s="31"/>
      <c r="L198" s="8"/>
      <c r="M198" s="8"/>
      <c r="N198" s="8"/>
      <c r="O198" s="8"/>
      <c r="P198" s="8"/>
      <c r="Q198" s="8"/>
    </row>
    <row r="199" spans="1:17" ht="12.75" customHeight="1" x14ac:dyDescent="0.25">
      <c r="A199" s="18"/>
      <c r="B199" s="18"/>
      <c r="C199" s="54" t="s">
        <v>30</v>
      </c>
      <c r="D199" s="59">
        <f>SUM(D193:D198)</f>
        <v>39</v>
      </c>
      <c r="E199" s="59">
        <f t="shared" ref="E199:J199" si="6">SUM(E193:E198)</f>
        <v>336</v>
      </c>
      <c r="F199" s="31">
        <f t="shared" si="6"/>
        <v>10</v>
      </c>
      <c r="G199" s="31">
        <f t="shared" si="6"/>
        <v>112</v>
      </c>
      <c r="H199" s="63"/>
      <c r="I199" s="31">
        <f t="shared" si="6"/>
        <v>0</v>
      </c>
      <c r="J199" s="31">
        <f t="shared" si="6"/>
        <v>0</v>
      </c>
      <c r="K199" s="31"/>
      <c r="L199" s="8"/>
      <c r="M199" s="8"/>
      <c r="N199" s="8"/>
      <c r="O199" s="8"/>
      <c r="P199" s="8"/>
      <c r="Q199" s="8"/>
    </row>
    <row r="200" spans="1:17" ht="15" x14ac:dyDescent="0.25">
      <c r="A200" s="18"/>
      <c r="B200" s="18"/>
      <c r="C200" s="47" t="s">
        <v>299</v>
      </c>
      <c r="D200" s="59"/>
      <c r="E200" s="59"/>
      <c r="F200" s="31"/>
      <c r="G200" s="31"/>
      <c r="H200" s="63"/>
      <c r="I200" s="70"/>
      <c r="J200" s="31"/>
      <c r="K200" s="31"/>
      <c r="L200" s="8"/>
      <c r="M200" s="8"/>
      <c r="N200" s="8"/>
      <c r="O200" s="8"/>
      <c r="P200" s="8"/>
      <c r="Q200" s="8"/>
    </row>
    <row r="201" spans="1:17" ht="12.75" customHeight="1" x14ac:dyDescent="0.25">
      <c r="A201" s="18"/>
      <c r="B201" s="48"/>
      <c r="C201" s="46" t="s">
        <v>262</v>
      </c>
      <c r="D201" s="59">
        <v>7</v>
      </c>
      <c r="E201" s="59">
        <v>50</v>
      </c>
      <c r="F201" s="31">
        <v>1</v>
      </c>
      <c r="G201" s="31">
        <v>15</v>
      </c>
      <c r="H201" s="63"/>
      <c r="I201" s="70"/>
      <c r="J201" s="31"/>
      <c r="K201" s="31"/>
      <c r="L201" s="8"/>
      <c r="M201" s="8"/>
      <c r="N201" s="8"/>
      <c r="O201" s="8"/>
      <c r="P201" s="8"/>
      <c r="Q201" s="8"/>
    </row>
    <row r="202" spans="1:17" ht="12.75" customHeight="1" x14ac:dyDescent="0.25">
      <c r="A202" s="18"/>
      <c r="B202" s="48"/>
      <c r="C202" s="52" t="s">
        <v>263</v>
      </c>
      <c r="D202" s="59">
        <v>1</v>
      </c>
      <c r="E202" s="59">
        <v>12</v>
      </c>
      <c r="F202" s="31">
        <v>1</v>
      </c>
      <c r="G202" s="31">
        <v>12</v>
      </c>
      <c r="H202" s="63"/>
      <c r="I202" s="70"/>
      <c r="J202" s="31"/>
      <c r="K202" s="31"/>
      <c r="L202" s="8"/>
      <c r="M202" s="8"/>
      <c r="N202" s="8"/>
      <c r="O202" s="8"/>
      <c r="P202" s="8"/>
      <c r="Q202" s="8"/>
    </row>
    <row r="203" spans="1:17" ht="12.75" customHeight="1" x14ac:dyDescent="0.25">
      <c r="A203" s="18"/>
      <c r="B203" s="48"/>
      <c r="C203" s="46" t="s">
        <v>264</v>
      </c>
      <c r="D203" s="59">
        <v>2</v>
      </c>
      <c r="E203" s="59">
        <v>13</v>
      </c>
      <c r="F203" s="31">
        <v>1</v>
      </c>
      <c r="G203" s="31">
        <v>3</v>
      </c>
      <c r="H203" s="63"/>
      <c r="I203" s="70"/>
      <c r="J203" s="31"/>
      <c r="K203" s="31"/>
      <c r="L203" s="8"/>
      <c r="M203" s="8"/>
      <c r="N203" s="8"/>
      <c r="O203" s="8"/>
      <c r="P203" s="8"/>
      <c r="Q203" s="8"/>
    </row>
    <row r="204" spans="1:17" ht="12.75" customHeight="1" x14ac:dyDescent="0.25">
      <c r="A204" s="18"/>
      <c r="B204" s="48"/>
      <c r="C204" s="46" t="s">
        <v>265</v>
      </c>
      <c r="D204" s="59">
        <v>64</v>
      </c>
      <c r="E204" s="59">
        <v>254</v>
      </c>
      <c r="F204" s="31">
        <v>9</v>
      </c>
      <c r="G204" s="31">
        <v>42</v>
      </c>
      <c r="H204" s="63"/>
      <c r="I204" s="70"/>
      <c r="J204" s="31"/>
      <c r="K204" s="31"/>
      <c r="L204" s="8"/>
      <c r="M204" s="8"/>
      <c r="N204" s="8"/>
      <c r="O204" s="8"/>
      <c r="P204" s="8"/>
      <c r="Q204" s="8"/>
    </row>
    <row r="205" spans="1:17" ht="12.75" customHeight="1" x14ac:dyDescent="0.25">
      <c r="A205" s="18"/>
      <c r="B205" s="48"/>
      <c r="C205" s="46" t="s">
        <v>266</v>
      </c>
      <c r="D205" s="59">
        <v>7</v>
      </c>
      <c r="E205" s="59">
        <v>55</v>
      </c>
      <c r="F205" s="31">
        <v>3</v>
      </c>
      <c r="G205" s="31">
        <v>27</v>
      </c>
      <c r="H205" s="63"/>
      <c r="I205" s="70"/>
      <c r="J205" s="31"/>
      <c r="K205" s="31"/>
      <c r="L205" s="8"/>
      <c r="M205" s="8"/>
      <c r="N205" s="8"/>
      <c r="O205" s="8"/>
      <c r="P205" s="8"/>
      <c r="Q205" s="8"/>
    </row>
    <row r="206" spans="1:17" ht="12.75" customHeight="1" x14ac:dyDescent="0.25">
      <c r="A206" s="18"/>
      <c r="B206" s="48"/>
      <c r="C206" s="46" t="s">
        <v>267</v>
      </c>
      <c r="D206" s="59">
        <v>12</v>
      </c>
      <c r="E206" s="59">
        <v>58</v>
      </c>
      <c r="F206" s="31"/>
      <c r="G206" s="31"/>
      <c r="H206" s="63"/>
      <c r="I206" s="70"/>
      <c r="J206" s="31"/>
      <c r="K206" s="31"/>
      <c r="L206" s="8"/>
      <c r="M206" s="8"/>
      <c r="N206" s="8"/>
      <c r="O206" s="8"/>
      <c r="P206" s="8"/>
      <c r="Q206" s="8"/>
    </row>
    <row r="207" spans="1:17" ht="12.75" customHeight="1" x14ac:dyDescent="0.25">
      <c r="A207" s="18"/>
      <c r="B207" s="48"/>
      <c r="C207" s="46" t="s">
        <v>268</v>
      </c>
      <c r="D207" s="59">
        <v>3</v>
      </c>
      <c r="E207" s="59">
        <v>40</v>
      </c>
      <c r="F207" s="31">
        <v>1</v>
      </c>
      <c r="G207" s="31">
        <v>10</v>
      </c>
      <c r="H207" s="63"/>
      <c r="I207" s="70"/>
      <c r="J207" s="31"/>
      <c r="K207" s="31"/>
      <c r="L207" s="8"/>
      <c r="M207" s="8"/>
      <c r="N207" s="8"/>
      <c r="O207" s="8"/>
      <c r="P207" s="8"/>
      <c r="Q207" s="8"/>
    </row>
    <row r="208" spans="1:17" ht="12.75" customHeight="1" x14ac:dyDescent="0.25">
      <c r="A208" s="18"/>
      <c r="B208" s="48"/>
      <c r="C208" s="46" t="s">
        <v>269</v>
      </c>
      <c r="D208" s="59"/>
      <c r="E208" s="59"/>
      <c r="F208" s="31"/>
      <c r="G208" s="31"/>
      <c r="H208" s="63"/>
      <c r="I208" s="70"/>
      <c r="J208" s="31"/>
      <c r="K208" s="31"/>
      <c r="L208" s="8"/>
      <c r="M208" s="8"/>
      <c r="N208" s="8"/>
      <c r="O208" s="8"/>
      <c r="P208" s="8"/>
      <c r="Q208" s="8"/>
    </row>
    <row r="209" spans="1:17" ht="12.75" customHeight="1" x14ac:dyDescent="0.25">
      <c r="A209" s="18"/>
      <c r="B209" s="48"/>
      <c r="C209" s="46" t="s">
        <v>270</v>
      </c>
      <c r="D209" s="59">
        <v>1</v>
      </c>
      <c r="E209" s="59">
        <v>15</v>
      </c>
      <c r="F209" s="31">
        <v>1</v>
      </c>
      <c r="G209" s="31">
        <v>15</v>
      </c>
      <c r="H209" s="63"/>
      <c r="I209" s="70"/>
      <c r="J209" s="31"/>
      <c r="K209" s="31"/>
      <c r="L209" s="8"/>
      <c r="M209" s="8"/>
      <c r="N209" s="8"/>
      <c r="O209" s="8"/>
      <c r="P209" s="8"/>
      <c r="Q209" s="8"/>
    </row>
    <row r="210" spans="1:17" ht="12.75" customHeight="1" x14ac:dyDescent="0.25">
      <c r="A210" s="18"/>
      <c r="B210" s="48"/>
      <c r="C210" s="46" t="s">
        <v>271</v>
      </c>
      <c r="D210" s="59">
        <v>12</v>
      </c>
      <c r="E210" s="59">
        <v>125</v>
      </c>
      <c r="F210" s="31">
        <v>5</v>
      </c>
      <c r="G210" s="31">
        <v>75</v>
      </c>
      <c r="H210" s="63"/>
      <c r="I210" s="70"/>
      <c r="J210" s="31"/>
      <c r="K210" s="31"/>
      <c r="L210" s="8"/>
      <c r="M210" s="8"/>
      <c r="N210" s="8"/>
      <c r="O210" s="8"/>
      <c r="P210" s="8"/>
      <c r="Q210" s="8"/>
    </row>
    <row r="211" spans="1:17" ht="12.75" customHeight="1" x14ac:dyDescent="0.25">
      <c r="A211" s="18"/>
      <c r="B211" s="48"/>
      <c r="C211" s="46" t="s">
        <v>272</v>
      </c>
      <c r="D211" s="59">
        <v>36</v>
      </c>
      <c r="E211" s="59">
        <v>441</v>
      </c>
      <c r="F211" s="31">
        <v>17</v>
      </c>
      <c r="G211" s="31">
        <v>205</v>
      </c>
      <c r="H211" s="63"/>
      <c r="I211" s="70"/>
      <c r="J211" s="31"/>
      <c r="K211" s="31"/>
      <c r="L211" s="8"/>
      <c r="M211" s="8"/>
      <c r="N211" s="8"/>
      <c r="O211" s="8"/>
      <c r="P211" s="8"/>
      <c r="Q211" s="8"/>
    </row>
    <row r="212" spans="1:17" ht="12.75" customHeight="1" x14ac:dyDescent="0.25">
      <c r="A212" s="18"/>
      <c r="B212" s="48"/>
      <c r="C212" s="46" t="s">
        <v>273</v>
      </c>
      <c r="D212" s="59">
        <v>3</v>
      </c>
      <c r="E212" s="59">
        <v>26</v>
      </c>
      <c r="F212" s="31">
        <v>3</v>
      </c>
      <c r="G212" s="31">
        <v>26</v>
      </c>
      <c r="H212" s="63"/>
      <c r="I212" s="70"/>
      <c r="J212" s="31"/>
      <c r="K212" s="31"/>
      <c r="L212" s="8"/>
      <c r="M212" s="8"/>
      <c r="N212" s="8"/>
      <c r="O212" s="8"/>
      <c r="P212" s="8"/>
      <c r="Q212" s="8"/>
    </row>
    <row r="213" spans="1:17" ht="12.75" customHeight="1" x14ac:dyDescent="0.25">
      <c r="A213" s="18"/>
      <c r="B213" s="48"/>
      <c r="C213" s="46" t="s">
        <v>274</v>
      </c>
      <c r="D213" s="59">
        <v>6</v>
      </c>
      <c r="E213" s="59">
        <v>35</v>
      </c>
      <c r="F213" s="31"/>
      <c r="G213" s="31"/>
      <c r="H213" s="63"/>
      <c r="I213" s="70"/>
      <c r="J213" s="31"/>
      <c r="K213" s="31"/>
      <c r="L213" s="8"/>
      <c r="M213" s="8"/>
      <c r="N213" s="8"/>
      <c r="O213" s="8"/>
      <c r="P213" s="8"/>
      <c r="Q213" s="8"/>
    </row>
    <row r="214" spans="1:17" ht="12.75" customHeight="1" x14ac:dyDescent="0.25">
      <c r="A214" s="18"/>
      <c r="B214" s="48"/>
      <c r="C214" s="46" t="s">
        <v>275</v>
      </c>
      <c r="D214" s="59"/>
      <c r="E214" s="59"/>
      <c r="F214" s="31"/>
      <c r="G214" s="31"/>
      <c r="H214" s="63"/>
      <c r="I214" s="70"/>
      <c r="J214" s="31"/>
      <c r="K214" s="31"/>
      <c r="L214" s="8"/>
      <c r="M214" s="8"/>
      <c r="N214" s="8"/>
      <c r="O214" s="8"/>
      <c r="P214" s="8"/>
      <c r="Q214" s="8"/>
    </row>
    <row r="215" spans="1:17" ht="12.75" customHeight="1" x14ac:dyDescent="0.25">
      <c r="A215" s="18"/>
      <c r="B215" s="48"/>
      <c r="C215" s="46" t="s">
        <v>276</v>
      </c>
      <c r="D215" s="59">
        <v>2</v>
      </c>
      <c r="E215" s="59">
        <v>35</v>
      </c>
      <c r="F215" s="31">
        <v>1</v>
      </c>
      <c r="G215" s="31">
        <v>30</v>
      </c>
      <c r="H215" s="63"/>
      <c r="I215" s="70"/>
      <c r="J215" s="31"/>
      <c r="K215" s="31"/>
      <c r="L215" s="8"/>
      <c r="M215" s="8"/>
      <c r="N215" s="8"/>
      <c r="O215" s="8"/>
      <c r="P215" s="8"/>
      <c r="Q215" s="8"/>
    </row>
    <row r="216" spans="1:17" ht="12.75" customHeight="1" x14ac:dyDescent="0.25">
      <c r="A216" s="18"/>
      <c r="B216" s="48"/>
      <c r="C216" s="46" t="s">
        <v>277</v>
      </c>
      <c r="D216" s="59">
        <v>1</v>
      </c>
      <c r="E216" s="59">
        <v>15</v>
      </c>
      <c r="F216" s="31">
        <v>1</v>
      </c>
      <c r="G216" s="31">
        <v>15</v>
      </c>
      <c r="H216" s="63"/>
      <c r="I216" s="70"/>
      <c r="J216" s="31"/>
      <c r="K216" s="31"/>
      <c r="L216" s="8"/>
      <c r="M216" s="8"/>
      <c r="N216" s="8"/>
      <c r="O216" s="8"/>
      <c r="P216" s="8"/>
      <c r="Q216" s="8"/>
    </row>
    <row r="217" spans="1:17" ht="12.75" customHeight="1" x14ac:dyDescent="0.25">
      <c r="A217" s="18"/>
      <c r="B217" s="48"/>
      <c r="C217" s="46" t="s">
        <v>278</v>
      </c>
      <c r="D217" s="59">
        <v>6</v>
      </c>
      <c r="E217" s="59">
        <v>65</v>
      </c>
      <c r="F217" s="31">
        <v>3</v>
      </c>
      <c r="G217" s="31">
        <v>28</v>
      </c>
      <c r="H217" s="63"/>
      <c r="I217" s="70"/>
      <c r="J217" s="31"/>
      <c r="K217" s="31"/>
      <c r="L217" s="8"/>
      <c r="M217" s="8"/>
      <c r="N217" s="8"/>
      <c r="O217" s="8"/>
      <c r="P217" s="8"/>
      <c r="Q217" s="8"/>
    </row>
    <row r="218" spans="1:17" ht="12.75" customHeight="1" x14ac:dyDescent="0.25">
      <c r="A218" s="18"/>
      <c r="B218" s="48"/>
      <c r="C218" s="46" t="s">
        <v>279</v>
      </c>
      <c r="D218" s="59">
        <v>3</v>
      </c>
      <c r="E218" s="59">
        <v>45</v>
      </c>
      <c r="F218" s="31">
        <v>1</v>
      </c>
      <c r="G218" s="31">
        <v>10</v>
      </c>
      <c r="H218" s="63"/>
      <c r="I218" s="70"/>
      <c r="J218" s="31"/>
      <c r="K218" s="31"/>
      <c r="L218" s="8"/>
      <c r="M218" s="8"/>
      <c r="N218" s="8"/>
      <c r="O218" s="8"/>
      <c r="P218" s="8"/>
      <c r="Q218" s="8"/>
    </row>
    <row r="219" spans="1:17" ht="12.75" customHeight="1" x14ac:dyDescent="0.25">
      <c r="A219" s="18"/>
      <c r="B219" s="48"/>
      <c r="C219" s="46" t="s">
        <v>280</v>
      </c>
      <c r="D219" s="59"/>
      <c r="E219" s="59"/>
      <c r="F219" s="31"/>
      <c r="G219" s="31"/>
      <c r="H219" s="63"/>
      <c r="I219" s="70"/>
      <c r="J219" s="31"/>
      <c r="K219" s="31"/>
      <c r="L219" s="8"/>
      <c r="M219" s="8"/>
      <c r="N219" s="8"/>
      <c r="O219" s="8"/>
      <c r="P219" s="8"/>
      <c r="Q219" s="8"/>
    </row>
    <row r="220" spans="1:17" ht="12.75" customHeight="1" x14ac:dyDescent="0.25">
      <c r="A220" s="18"/>
      <c r="B220" s="48"/>
      <c r="C220" s="46" t="s">
        <v>281</v>
      </c>
      <c r="D220" s="59">
        <v>1</v>
      </c>
      <c r="E220" s="59">
        <v>15</v>
      </c>
      <c r="F220" s="31">
        <v>1</v>
      </c>
      <c r="G220" s="31">
        <v>15</v>
      </c>
      <c r="H220" s="63"/>
      <c r="I220" s="70"/>
      <c r="J220" s="31"/>
      <c r="K220" s="31"/>
      <c r="L220" s="8"/>
      <c r="M220" s="8"/>
      <c r="N220" s="8"/>
      <c r="O220" s="8"/>
      <c r="P220" s="8"/>
      <c r="Q220" s="8"/>
    </row>
    <row r="221" spans="1:17" ht="12.75" customHeight="1" x14ac:dyDescent="0.25">
      <c r="A221" s="18"/>
      <c r="B221" s="48"/>
      <c r="C221" s="46" t="s">
        <v>282</v>
      </c>
      <c r="D221" s="59">
        <v>4</v>
      </c>
      <c r="E221" s="59">
        <v>37</v>
      </c>
      <c r="F221" s="31">
        <v>10</v>
      </c>
      <c r="G221" s="31">
        <v>121</v>
      </c>
      <c r="H221" s="63"/>
      <c r="I221" s="70"/>
      <c r="J221" s="31"/>
      <c r="K221" s="31"/>
      <c r="L221" s="8"/>
      <c r="M221" s="8"/>
      <c r="N221" s="8"/>
      <c r="O221" s="8"/>
      <c r="P221" s="8"/>
      <c r="Q221" s="8"/>
    </row>
    <row r="222" spans="1:17" ht="12.75" customHeight="1" x14ac:dyDescent="0.25">
      <c r="A222" s="18"/>
      <c r="B222" s="48"/>
      <c r="C222" s="46" t="s">
        <v>283</v>
      </c>
      <c r="D222" s="59">
        <v>1</v>
      </c>
      <c r="E222" s="59">
        <v>10</v>
      </c>
      <c r="F222" s="31"/>
      <c r="G222" s="31"/>
      <c r="H222" s="63"/>
      <c r="I222" s="70"/>
      <c r="J222" s="31"/>
      <c r="K222" s="31"/>
      <c r="L222" s="8"/>
      <c r="M222" s="8"/>
      <c r="N222" s="8"/>
      <c r="O222" s="8"/>
      <c r="P222" s="8"/>
      <c r="Q222" s="8"/>
    </row>
    <row r="223" spans="1:17" ht="12.75" customHeight="1" x14ac:dyDescent="0.25">
      <c r="A223" s="18"/>
      <c r="B223" s="48"/>
      <c r="C223" s="46" t="s">
        <v>284</v>
      </c>
      <c r="D223" s="59"/>
      <c r="E223" s="59"/>
      <c r="F223" s="31"/>
      <c r="G223" s="31"/>
      <c r="H223" s="63"/>
      <c r="I223" s="70"/>
      <c r="J223" s="31"/>
      <c r="K223" s="31"/>
      <c r="L223" s="8"/>
      <c r="M223" s="8"/>
      <c r="N223" s="8"/>
      <c r="O223" s="8"/>
      <c r="P223" s="8"/>
      <c r="Q223" s="8"/>
    </row>
    <row r="224" spans="1:17" ht="12.75" customHeight="1" x14ac:dyDescent="0.25">
      <c r="A224" s="18"/>
      <c r="B224" s="48"/>
      <c r="C224" s="46" t="s">
        <v>285</v>
      </c>
      <c r="D224" s="59"/>
      <c r="E224" s="59"/>
      <c r="F224" s="31"/>
      <c r="G224" s="31"/>
      <c r="H224" s="63"/>
      <c r="I224" s="70"/>
      <c r="J224" s="31"/>
      <c r="K224" s="31"/>
      <c r="L224" s="8"/>
      <c r="M224" s="8"/>
      <c r="N224" s="8"/>
      <c r="O224" s="8"/>
      <c r="P224" s="8"/>
      <c r="Q224" s="8"/>
    </row>
    <row r="225" spans="1:17" ht="12.75" customHeight="1" x14ac:dyDescent="0.25">
      <c r="A225" s="18"/>
      <c r="B225" s="48"/>
      <c r="C225" s="46" t="s">
        <v>286</v>
      </c>
      <c r="D225" s="59">
        <v>1</v>
      </c>
      <c r="E225" s="59">
        <v>15</v>
      </c>
      <c r="F225" s="31">
        <v>1</v>
      </c>
      <c r="G225" s="31">
        <v>15</v>
      </c>
      <c r="H225" s="63"/>
      <c r="I225" s="70"/>
      <c r="J225" s="31"/>
      <c r="K225" s="31"/>
      <c r="L225" s="8"/>
      <c r="M225" s="8"/>
      <c r="N225" s="8"/>
      <c r="O225" s="8"/>
      <c r="P225" s="8"/>
      <c r="Q225" s="8"/>
    </row>
    <row r="226" spans="1:17" ht="12.75" customHeight="1" x14ac:dyDescent="0.25">
      <c r="A226" s="18"/>
      <c r="B226" s="48"/>
      <c r="C226" s="46" t="s">
        <v>287</v>
      </c>
      <c r="D226" s="59">
        <v>6</v>
      </c>
      <c r="E226" s="59">
        <v>92</v>
      </c>
      <c r="F226" s="31">
        <v>5</v>
      </c>
      <c r="G226" s="31">
        <v>80</v>
      </c>
      <c r="H226" s="63"/>
      <c r="I226" s="70"/>
      <c r="J226" s="31"/>
      <c r="K226" s="31"/>
      <c r="L226" s="8"/>
      <c r="M226" s="8"/>
      <c r="N226" s="8"/>
      <c r="O226" s="8"/>
      <c r="P226" s="8"/>
      <c r="Q226" s="8"/>
    </row>
    <row r="227" spans="1:17" ht="12.75" customHeight="1" x14ac:dyDescent="0.25">
      <c r="A227" s="18"/>
      <c r="B227" s="48"/>
      <c r="C227" s="46" t="s">
        <v>288</v>
      </c>
      <c r="D227" s="59">
        <v>5</v>
      </c>
      <c r="E227" s="59">
        <v>25</v>
      </c>
      <c r="F227" s="121">
        <v>5</v>
      </c>
      <c r="G227" s="121">
        <v>25</v>
      </c>
      <c r="H227" s="63"/>
      <c r="I227" s="70"/>
      <c r="J227" s="31"/>
      <c r="K227" s="31"/>
      <c r="L227" s="8"/>
      <c r="M227" s="8"/>
      <c r="N227" s="8"/>
      <c r="O227" s="8"/>
      <c r="P227" s="8"/>
      <c r="Q227" s="8"/>
    </row>
    <row r="228" spans="1:17" ht="12.75" customHeight="1" x14ac:dyDescent="0.25">
      <c r="A228" s="18"/>
      <c r="B228" s="48"/>
      <c r="C228" s="46" t="s">
        <v>289</v>
      </c>
      <c r="D228" s="59">
        <v>1</v>
      </c>
      <c r="E228" s="59">
        <v>15</v>
      </c>
      <c r="F228" s="31">
        <v>1</v>
      </c>
      <c r="G228" s="31">
        <v>15</v>
      </c>
      <c r="H228" s="63"/>
      <c r="I228" s="70"/>
      <c r="J228" s="31"/>
      <c r="K228" s="31"/>
      <c r="L228" s="8"/>
      <c r="M228" s="8"/>
      <c r="N228" s="8"/>
      <c r="O228" s="8"/>
      <c r="P228" s="8"/>
      <c r="Q228" s="8"/>
    </row>
    <row r="229" spans="1:17" ht="12.75" customHeight="1" x14ac:dyDescent="0.25">
      <c r="A229" s="18"/>
      <c r="B229" s="48"/>
      <c r="C229" s="46" t="s">
        <v>290</v>
      </c>
      <c r="D229" s="59">
        <v>6</v>
      </c>
      <c r="E229" s="59">
        <v>51</v>
      </c>
      <c r="F229" s="31">
        <v>3</v>
      </c>
      <c r="G229" s="31">
        <v>21</v>
      </c>
      <c r="H229" s="63"/>
      <c r="I229" s="70"/>
      <c r="J229" s="31"/>
      <c r="K229" s="31"/>
      <c r="L229" s="8"/>
      <c r="M229" s="8"/>
      <c r="N229" s="8"/>
      <c r="O229" s="8"/>
      <c r="P229" s="8"/>
      <c r="Q229" s="8"/>
    </row>
    <row r="230" spans="1:17" ht="12.75" customHeight="1" x14ac:dyDescent="0.25">
      <c r="A230" s="18"/>
      <c r="B230" s="48"/>
      <c r="C230" s="46" t="s">
        <v>291</v>
      </c>
      <c r="D230" s="59">
        <v>4</v>
      </c>
      <c r="E230" s="59">
        <v>47</v>
      </c>
      <c r="F230" s="31">
        <v>1</v>
      </c>
      <c r="G230" s="31">
        <v>11</v>
      </c>
      <c r="H230" s="63"/>
      <c r="I230" s="70"/>
      <c r="J230" s="31"/>
      <c r="K230" s="31"/>
      <c r="L230" s="8"/>
      <c r="M230" s="8"/>
      <c r="N230" s="8"/>
      <c r="O230" s="8"/>
      <c r="P230" s="8"/>
      <c r="Q230" s="8"/>
    </row>
    <row r="231" spans="1:17" ht="12.75" customHeight="1" x14ac:dyDescent="0.25">
      <c r="A231" s="18"/>
      <c r="B231" s="48"/>
      <c r="C231" s="46" t="s">
        <v>292</v>
      </c>
      <c r="D231" s="59"/>
      <c r="E231" s="59"/>
      <c r="F231" s="31"/>
      <c r="G231" s="31"/>
      <c r="H231" s="63"/>
      <c r="I231" s="70"/>
      <c r="J231" s="31"/>
      <c r="K231" s="31"/>
      <c r="L231" s="8"/>
      <c r="M231" s="8"/>
      <c r="N231" s="8"/>
      <c r="O231" s="8"/>
      <c r="P231" s="8"/>
      <c r="Q231" s="8"/>
    </row>
    <row r="232" spans="1:17" ht="12.75" customHeight="1" x14ac:dyDescent="0.25">
      <c r="A232" s="18"/>
      <c r="B232" s="48"/>
      <c r="C232" s="46" t="s">
        <v>293</v>
      </c>
      <c r="D232" s="59"/>
      <c r="E232" s="59"/>
      <c r="F232" s="31"/>
      <c r="G232" s="31"/>
      <c r="H232" s="63"/>
      <c r="I232" s="70"/>
      <c r="J232" s="31"/>
      <c r="K232" s="31"/>
      <c r="L232" s="8"/>
      <c r="M232" s="8"/>
      <c r="N232" s="8"/>
      <c r="O232" s="8"/>
      <c r="P232" s="8"/>
      <c r="Q232" s="8"/>
    </row>
    <row r="233" spans="1:17" ht="12.75" customHeight="1" x14ac:dyDescent="0.25">
      <c r="A233" s="18"/>
      <c r="B233" s="48"/>
      <c r="C233" s="46" t="s">
        <v>294</v>
      </c>
      <c r="D233" s="59"/>
      <c r="E233" s="59"/>
      <c r="F233" s="31"/>
      <c r="G233" s="31"/>
      <c r="H233" s="63"/>
      <c r="I233" s="70"/>
      <c r="J233" s="31"/>
      <c r="K233" s="31"/>
      <c r="L233" s="8"/>
      <c r="M233" s="8"/>
      <c r="N233" s="8"/>
      <c r="O233" s="8"/>
      <c r="P233" s="8"/>
      <c r="Q233" s="8"/>
    </row>
    <row r="234" spans="1:17" ht="12.75" customHeight="1" x14ac:dyDescent="0.25">
      <c r="A234" s="18"/>
      <c r="B234" s="48"/>
      <c r="C234" s="46" t="s">
        <v>295</v>
      </c>
      <c r="D234" s="59">
        <v>6</v>
      </c>
      <c r="E234" s="59">
        <v>56</v>
      </c>
      <c r="F234" s="31">
        <v>4</v>
      </c>
      <c r="G234" s="31">
        <v>28</v>
      </c>
      <c r="H234" s="63"/>
      <c r="I234" s="70"/>
      <c r="J234" s="31"/>
      <c r="K234" s="31"/>
      <c r="L234" s="8"/>
      <c r="M234" s="8"/>
      <c r="N234" s="8"/>
      <c r="O234" s="8"/>
      <c r="P234" s="8"/>
      <c r="Q234" s="8"/>
    </row>
    <row r="235" spans="1:17" ht="12.75" customHeight="1" x14ac:dyDescent="0.25">
      <c r="A235" s="18"/>
      <c r="B235" s="48"/>
      <c r="C235" s="46" t="s">
        <v>296</v>
      </c>
      <c r="D235" s="59">
        <v>5</v>
      </c>
      <c r="E235" s="59">
        <v>47</v>
      </c>
      <c r="F235" s="31">
        <v>2</v>
      </c>
      <c r="G235" s="31">
        <v>11</v>
      </c>
      <c r="H235" s="63"/>
      <c r="I235" s="70"/>
      <c r="J235" s="31"/>
      <c r="K235" s="31"/>
      <c r="L235" s="8"/>
      <c r="M235" s="8"/>
      <c r="N235" s="8"/>
      <c r="O235" s="8"/>
      <c r="P235" s="8"/>
      <c r="Q235" s="8"/>
    </row>
    <row r="236" spans="1:17" ht="12.75" customHeight="1" x14ac:dyDescent="0.25">
      <c r="A236" s="18"/>
      <c r="B236" s="48"/>
      <c r="C236" s="46" t="s">
        <v>297</v>
      </c>
      <c r="D236" s="59">
        <v>5</v>
      </c>
      <c r="E236" s="59">
        <v>39</v>
      </c>
      <c r="F236" s="31">
        <v>2</v>
      </c>
      <c r="G236" s="31">
        <v>21</v>
      </c>
      <c r="H236" s="63"/>
      <c r="I236" s="70"/>
      <c r="J236" s="31"/>
      <c r="K236" s="31"/>
      <c r="L236" s="8"/>
      <c r="M236" s="8"/>
      <c r="N236" s="8"/>
      <c r="O236" s="8"/>
      <c r="P236" s="8"/>
      <c r="Q236" s="8"/>
    </row>
    <row r="237" spans="1:17" ht="12.75" customHeight="1" x14ac:dyDescent="0.25">
      <c r="A237" s="18"/>
      <c r="B237" s="48"/>
      <c r="C237" s="46" t="s">
        <v>432</v>
      </c>
      <c r="D237" s="59">
        <v>2</v>
      </c>
      <c r="E237" s="59">
        <v>10</v>
      </c>
      <c r="F237" s="31"/>
      <c r="G237" s="31"/>
      <c r="H237" s="63"/>
      <c r="I237" s="70"/>
      <c r="J237" s="31"/>
      <c r="K237" s="31"/>
      <c r="L237" s="8"/>
      <c r="M237" s="8"/>
      <c r="N237" s="8"/>
      <c r="O237" s="8"/>
      <c r="P237" s="8"/>
      <c r="Q237" s="8"/>
    </row>
    <row r="238" spans="1:17" ht="12.75" customHeight="1" x14ac:dyDescent="0.25">
      <c r="A238" s="18"/>
      <c r="B238" s="48"/>
      <c r="C238" s="46" t="s">
        <v>298</v>
      </c>
      <c r="D238" s="59"/>
      <c r="E238" s="59"/>
      <c r="F238" s="31"/>
      <c r="G238" s="31"/>
      <c r="H238" s="63"/>
      <c r="I238" s="70"/>
      <c r="J238" s="31"/>
      <c r="K238" s="31"/>
      <c r="L238" s="8"/>
      <c r="M238" s="8"/>
      <c r="N238" s="8"/>
      <c r="O238" s="8"/>
      <c r="P238" s="8"/>
      <c r="Q238" s="8"/>
    </row>
    <row r="239" spans="1:17" ht="12.75" customHeight="1" x14ac:dyDescent="0.25">
      <c r="A239" s="18"/>
      <c r="B239" s="48"/>
      <c r="C239" s="46" t="s">
        <v>431</v>
      </c>
      <c r="D239" s="59"/>
      <c r="E239" s="59"/>
      <c r="F239" s="31"/>
      <c r="G239" s="31"/>
      <c r="H239" s="63"/>
      <c r="I239" s="120"/>
      <c r="J239" s="31"/>
      <c r="K239" s="31"/>
      <c r="L239" s="8"/>
      <c r="M239" s="8"/>
      <c r="N239" s="8"/>
      <c r="O239" s="8"/>
      <c r="P239" s="8"/>
      <c r="Q239" s="8"/>
    </row>
    <row r="240" spans="1:17" ht="12.75" customHeight="1" x14ac:dyDescent="0.2">
      <c r="A240" s="18"/>
      <c r="B240" s="18"/>
      <c r="C240" s="19" t="s">
        <v>30</v>
      </c>
      <c r="D240" s="137">
        <f t="shared" ref="D240:L240" si="7">SUM(D201:D239)</f>
        <v>213</v>
      </c>
      <c r="E240" s="137">
        <f t="shared" si="7"/>
        <v>1743</v>
      </c>
      <c r="F240" s="64">
        <f t="shared" si="7"/>
        <v>83</v>
      </c>
      <c r="G240" s="64">
        <f t="shared" si="7"/>
        <v>876</v>
      </c>
      <c r="H240" s="64">
        <f t="shared" si="7"/>
        <v>0</v>
      </c>
      <c r="I240" s="64">
        <f t="shared" si="7"/>
        <v>0</v>
      </c>
      <c r="J240" s="64">
        <f t="shared" si="7"/>
        <v>0</v>
      </c>
      <c r="K240" s="64">
        <f t="shared" si="7"/>
        <v>0</v>
      </c>
      <c r="L240" s="64">
        <f t="shared" si="7"/>
        <v>0</v>
      </c>
      <c r="M240" s="31">
        <f>SUM(M201:M238)</f>
        <v>0</v>
      </c>
      <c r="N240" s="31">
        <f>SUM(N201:N238)</f>
        <v>0</v>
      </c>
      <c r="O240" s="31">
        <f>SUM(O201:O238)</f>
        <v>0</v>
      </c>
      <c r="P240" s="31">
        <f>SUM(P201:P238)</f>
        <v>0</v>
      </c>
      <c r="Q240" s="31">
        <f>SUM(Q201:Q238)</f>
        <v>0</v>
      </c>
    </row>
    <row r="241" spans="1:17" ht="25.5" customHeight="1" x14ac:dyDescent="0.2">
      <c r="A241" s="14"/>
      <c r="B241" s="15"/>
      <c r="C241" s="23" t="s">
        <v>119</v>
      </c>
      <c r="D241" s="138">
        <f t="shared" ref="D241:Q241" si="8">SUM(D240+D199+D191+D181+D149+D99+D61)</f>
        <v>2214</v>
      </c>
      <c r="E241" s="138">
        <f t="shared" si="8"/>
        <v>22255</v>
      </c>
      <c r="F241" s="36">
        <f t="shared" si="8"/>
        <v>952</v>
      </c>
      <c r="G241" s="36">
        <f t="shared" si="8"/>
        <v>10772.9</v>
      </c>
      <c r="H241" s="36">
        <f t="shared" si="8"/>
        <v>0</v>
      </c>
      <c r="I241" s="36">
        <f t="shared" si="8"/>
        <v>0</v>
      </c>
      <c r="J241" s="36">
        <f t="shared" si="8"/>
        <v>0</v>
      </c>
      <c r="K241" s="36">
        <f t="shared" si="8"/>
        <v>0</v>
      </c>
      <c r="L241" s="36">
        <f t="shared" si="8"/>
        <v>0</v>
      </c>
      <c r="M241" s="36">
        <f t="shared" si="8"/>
        <v>0</v>
      </c>
      <c r="N241" s="36">
        <f t="shared" si="8"/>
        <v>0</v>
      </c>
      <c r="O241" s="36">
        <f t="shared" si="8"/>
        <v>0</v>
      </c>
      <c r="P241" s="36">
        <f t="shared" si="8"/>
        <v>0</v>
      </c>
      <c r="Q241" s="36">
        <f t="shared" si="8"/>
        <v>0</v>
      </c>
    </row>
    <row r="242" spans="1:17" x14ac:dyDescent="0.2">
      <c r="A242" s="10" t="s">
        <v>10</v>
      </c>
      <c r="B242" s="86" t="s">
        <v>11</v>
      </c>
      <c r="D242" s="139">
        <f t="shared" ref="D242" si="9">SUM(D241:D241)</f>
        <v>2214</v>
      </c>
      <c r="E242" s="140">
        <f t="shared" ref="E242:Q242" si="10">SUM(E241:E241)</f>
        <v>22255</v>
      </c>
      <c r="F242" s="38">
        <f t="shared" si="10"/>
        <v>952</v>
      </c>
      <c r="G242" s="38">
        <f t="shared" si="10"/>
        <v>10772.9</v>
      </c>
      <c r="H242" s="38">
        <f t="shared" si="10"/>
        <v>0</v>
      </c>
      <c r="I242" s="38">
        <f t="shared" si="10"/>
        <v>0</v>
      </c>
      <c r="J242" s="38">
        <f t="shared" si="10"/>
        <v>0</v>
      </c>
      <c r="K242" s="38">
        <f t="shared" si="10"/>
        <v>0</v>
      </c>
      <c r="L242" s="38">
        <f t="shared" si="10"/>
        <v>0</v>
      </c>
      <c r="M242" s="38">
        <f t="shared" si="10"/>
        <v>0</v>
      </c>
      <c r="N242" s="38">
        <f t="shared" si="10"/>
        <v>0</v>
      </c>
      <c r="O242" s="38">
        <f t="shared" si="10"/>
        <v>0</v>
      </c>
      <c r="P242" s="38">
        <f t="shared" si="10"/>
        <v>0</v>
      </c>
      <c r="Q242" s="38">
        <f t="shared" si="10"/>
        <v>0</v>
      </c>
    </row>
    <row r="244" spans="1:17" x14ac:dyDescent="0.2">
      <c r="G244" s="58"/>
    </row>
    <row r="245" spans="1:17" x14ac:dyDescent="0.2">
      <c r="B245" t="s">
        <v>138</v>
      </c>
    </row>
    <row r="246" spans="1:17" x14ac:dyDescent="0.2">
      <c r="I246" s="30" t="s">
        <v>139</v>
      </c>
    </row>
    <row r="247" spans="1:17" x14ac:dyDescent="0.2">
      <c r="F247" s="35"/>
      <c r="H247" s="39"/>
      <c r="I247" s="71"/>
      <c r="J247"/>
      <c r="K247" s="40"/>
    </row>
    <row r="248" spans="1:17" x14ac:dyDescent="0.2">
      <c r="H248" s="39"/>
      <c r="I248" s="71"/>
      <c r="J248"/>
      <c r="K248" s="40"/>
    </row>
    <row r="249" spans="1:17" x14ac:dyDescent="0.2">
      <c r="H249" s="39"/>
      <c r="I249" s="71"/>
      <c r="J249"/>
      <c r="K249" s="40"/>
    </row>
    <row r="250" spans="1:17" x14ac:dyDescent="0.2">
      <c r="H250" s="41"/>
      <c r="I250" s="88"/>
      <c r="J250"/>
      <c r="K250" s="25"/>
    </row>
    <row r="251" spans="1:17" x14ac:dyDescent="0.2">
      <c r="D251" s="141"/>
      <c r="E251" s="141"/>
      <c r="F251" s="61"/>
      <c r="G251" s="61"/>
      <c r="H251" s="41"/>
      <c r="I251" s="88"/>
      <c r="J251"/>
      <c r="K251" s="42"/>
    </row>
    <row r="252" spans="1:17" x14ac:dyDescent="0.2">
      <c r="H252" s="41"/>
      <c r="I252" s="88"/>
      <c r="J252"/>
      <c r="K252" s="27"/>
    </row>
    <row r="253" spans="1:17" x14ac:dyDescent="0.2">
      <c r="H253" s="41"/>
      <c r="I253" s="88"/>
      <c r="J253"/>
      <c r="K253" s="27"/>
    </row>
    <row r="254" spans="1:17" x14ac:dyDescent="0.2">
      <c r="H254" s="41"/>
      <c r="I254" s="88"/>
      <c r="J254"/>
      <c r="K254" s="27"/>
    </row>
    <row r="255" spans="1:17" x14ac:dyDescent="0.2">
      <c r="H255" s="43"/>
      <c r="I255" s="90"/>
      <c r="J255"/>
      <c r="K255" s="44"/>
    </row>
    <row r="256" spans="1:17" x14ac:dyDescent="0.2">
      <c r="H256" s="26"/>
      <c r="I256" s="45"/>
      <c r="J256" s="45"/>
      <c r="K256" s="27"/>
    </row>
    <row r="257" spans="8:11" x14ac:dyDescent="0.2">
      <c r="H257" s="26"/>
      <c r="I257" s="45"/>
      <c r="J257" s="45"/>
      <c r="K257" s="27"/>
    </row>
    <row r="258" spans="8:11" x14ac:dyDescent="0.2">
      <c r="H258" s="26"/>
      <c r="I258" s="45"/>
      <c r="J258" s="45"/>
      <c r="K258" s="27"/>
    </row>
    <row r="259" spans="8:11" x14ac:dyDescent="0.2">
      <c r="H259" s="26"/>
      <c r="I259" s="70"/>
      <c r="J259"/>
      <c r="K259" s="27"/>
    </row>
    <row r="260" spans="8:11" x14ac:dyDescent="0.2">
      <c r="H260" s="26"/>
      <c r="I260" s="70"/>
      <c r="J260"/>
      <c r="K260" s="27"/>
    </row>
  </sheetData>
  <autoFilter ref="C18:C242"/>
  <customSheetViews>
    <customSheetView guid="{D735A0E3-67D4-4A47-94B7-B543B7FA080E}" showAutoFilter="1" hiddenRows="1" topLeftCell="C1">
      <pane ySplit="16" topLeftCell="A229" activePane="bottomLeft" state="frozen"/>
      <selection pane="bottomLeft" activeCell="D251" sqref="D251"/>
      <pageMargins left="0.75" right="0.75" top="1" bottom="1" header="0.5" footer="0.5"/>
      <pageSetup paperSize="9" scale="90" orientation="landscape" r:id="rId1"/>
      <headerFooter alignWithMargins="0"/>
      <autoFilter ref="C18:C242"/>
    </customSheetView>
    <customSheetView guid="{7FDDDD5D-ED8E-47A5-AFBE-0056D605C291}" scale="85" showAutoFilter="1" hiddenRows="1">
      <pane ySplit="16" topLeftCell="A17" activePane="bottomLeft" state="frozen"/>
      <selection pane="bottomLeft" activeCell="B14" sqref="B14"/>
      <pageMargins left="0.75" right="0.75" top="1" bottom="1" header="0.5" footer="0.5"/>
      <pageSetup paperSize="9" scale="90" orientation="landscape" r:id="rId2"/>
      <headerFooter alignWithMargins="0"/>
      <autoFilter ref="C18:C243"/>
    </customSheetView>
    <customSheetView guid="{A743F9C7-8B89-4E8F-B91F-1FFB859064F2}" scale="85" showAutoFilter="1" hiddenRows="1" topLeftCell="C1">
      <pane ySplit="16" topLeftCell="A242" activePane="bottomLeft" state="frozen"/>
      <selection pane="bottomLeft" activeCell="C1" sqref="A1:XFD1048576"/>
      <pageMargins left="0.75" right="0.75" top="1" bottom="1" header="0.5" footer="0.5"/>
      <pageSetup paperSize="9" scale="90" orientation="landscape" r:id="rId3"/>
      <headerFooter alignWithMargins="0"/>
      <autoFilter ref="C18:C243"/>
    </customSheetView>
    <customSheetView guid="{D916705D-5F60-466F-8EBC-00890A40BBF6}" showAutoFilter="1" hiddenRows="1" topLeftCell="C1">
      <pane ySplit="16" topLeftCell="A235" activePane="bottomLeft" state="frozen"/>
      <selection pane="bottomLeft" activeCell="D242" sqref="D242:G242"/>
      <pageMargins left="0.75" right="0.75" top="1" bottom="1" header="0.5" footer="0.5"/>
      <pageSetup paperSize="9" scale="90" orientation="landscape" r:id="rId4"/>
      <headerFooter alignWithMargins="0"/>
      <autoFilter ref="C18:C242"/>
    </customSheetView>
    <customSheetView guid="{86462F47-30CD-4D77-8883-003B13E6B20D}" showAutoFilter="1" hiddenRows="1" topLeftCell="C1">
      <pane ySplit="16" topLeftCell="A106" activePane="bottomLeft" state="frozen"/>
      <selection pane="bottomLeft" activeCell="G106" sqref="G106"/>
      <pageMargins left="0.75" right="0.75" top="1" bottom="1" header="0.5" footer="0.5"/>
      <pageSetup paperSize="9" scale="90" orientation="landscape" r:id="rId5"/>
      <headerFooter alignWithMargins="0"/>
      <autoFilter ref="C18:C242"/>
    </customSheetView>
  </customSheetViews>
  <pageMargins left="0.75" right="0.75" top="1" bottom="1" header="0.5" footer="0.5"/>
  <pageSetup paperSize="9" scale="90" orientation="landscape" r:id="rId6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customSheetViews>
    <customSheetView guid="{D735A0E3-67D4-4A47-94B7-B543B7FA080E}" state="hidden">
      <pageMargins left="0.7" right="0.7" top="0.75" bottom="0.75" header="0.3" footer="0.3"/>
    </customSheetView>
    <customSheetView guid="{7FDDDD5D-ED8E-47A5-AFBE-0056D605C291}" state="hidden">
      <pageMargins left="0.7" right="0.7" top="0.75" bottom="0.75" header="0.3" footer="0.3"/>
    </customSheetView>
    <customSheetView guid="{A743F9C7-8B89-4E8F-B91F-1FFB859064F2}" state="hidden">
      <pageMargins left="0.7" right="0.7" top="0.75" bottom="0.75" header="0.3" footer="0.3"/>
    </customSheetView>
    <customSheetView guid="{D916705D-5F60-466F-8EBC-00890A40BBF6}" state="hidden">
      <pageMargins left="0.7" right="0.7" top="0.75" bottom="0.75" header="0.3" footer="0.3"/>
    </customSheetView>
    <customSheetView guid="{86462F47-30CD-4D77-8883-003B13E6B20D}" state="hidden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customSheetViews>
    <customSheetView guid="{D735A0E3-67D4-4A47-94B7-B543B7FA080E}" state="hidden">
      <pageMargins left="0.7" right="0.7" top="0.75" bottom="0.75" header="0.3" footer="0.3"/>
    </customSheetView>
    <customSheetView guid="{7FDDDD5D-ED8E-47A5-AFBE-0056D605C291}" state="hidden">
      <pageMargins left="0.7" right="0.7" top="0.75" bottom="0.75" header="0.3" footer="0.3"/>
    </customSheetView>
    <customSheetView guid="{A743F9C7-8B89-4E8F-B91F-1FFB859064F2}" state="hidden">
      <pageMargins left="0.7" right="0.7" top="0.75" bottom="0.75" header="0.3" footer="0.3"/>
    </customSheetView>
    <customSheetView guid="{D916705D-5F60-466F-8EBC-00890A40BBF6}" state="hidden">
      <pageMargins left="0.7" right="0.7" top="0.75" bottom="0.75" header="0.3" footer="0.3"/>
    </customSheetView>
    <customSheetView guid="{86462F47-30CD-4D77-8883-003B13E6B20D}" state="hidden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customSheetViews>
    <customSheetView guid="{D735A0E3-67D4-4A47-94B7-B543B7FA080E}" state="hidden">
      <pageMargins left="0.7" right="0.7" top="0.75" bottom="0.75" header="0.3" footer="0.3"/>
    </customSheetView>
    <customSheetView guid="{7FDDDD5D-ED8E-47A5-AFBE-0056D605C291}" state="hidden">
      <pageMargins left="0.7" right="0.7" top="0.75" bottom="0.75" header="0.3" footer="0.3"/>
    </customSheetView>
    <customSheetView guid="{A743F9C7-8B89-4E8F-B91F-1FFB859064F2}" state="hidden">
      <pageMargins left="0.7" right="0.7" top="0.75" bottom="0.75" header="0.3" footer="0.3"/>
    </customSheetView>
    <customSheetView guid="{D916705D-5F60-466F-8EBC-00890A40BBF6}" state="hidden">
      <pageMargins left="0.7" right="0.7" top="0.75" bottom="0.75" header="0.3" footer="0.3"/>
    </customSheetView>
    <customSheetView guid="{86462F47-30CD-4D77-8883-003B13E6B20D}" state="hidden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workbookViewId="0">
      <selection activeCell="M15" sqref="M15:M17"/>
    </sheetView>
  </sheetViews>
  <sheetFormatPr defaultRowHeight="12.75" x14ac:dyDescent="0.2"/>
  <cols>
    <col min="1" max="1" width="12.85546875" customWidth="1"/>
    <col min="255" max="255" width="12.85546875" customWidth="1"/>
    <col min="511" max="511" width="12.85546875" customWidth="1"/>
    <col min="767" max="767" width="12.85546875" customWidth="1"/>
    <col min="1023" max="1023" width="12.85546875" customWidth="1"/>
    <col min="1279" max="1279" width="12.85546875" customWidth="1"/>
    <col min="1535" max="1535" width="12.85546875" customWidth="1"/>
    <col min="1791" max="1791" width="12.85546875" customWidth="1"/>
    <col min="2047" max="2047" width="12.85546875" customWidth="1"/>
    <col min="2303" max="2303" width="12.85546875" customWidth="1"/>
    <col min="2559" max="2559" width="12.85546875" customWidth="1"/>
    <col min="2815" max="2815" width="12.85546875" customWidth="1"/>
    <col min="3071" max="3071" width="12.85546875" customWidth="1"/>
    <col min="3327" max="3327" width="12.85546875" customWidth="1"/>
    <col min="3583" max="3583" width="12.85546875" customWidth="1"/>
    <col min="3839" max="3839" width="12.85546875" customWidth="1"/>
    <col min="4095" max="4095" width="12.85546875" customWidth="1"/>
    <col min="4351" max="4351" width="12.85546875" customWidth="1"/>
    <col min="4607" max="4607" width="12.85546875" customWidth="1"/>
    <col min="4863" max="4863" width="12.85546875" customWidth="1"/>
    <col min="5119" max="5119" width="12.85546875" customWidth="1"/>
    <col min="5375" max="5375" width="12.85546875" customWidth="1"/>
    <col min="5631" max="5631" width="12.85546875" customWidth="1"/>
    <col min="5887" max="5887" width="12.85546875" customWidth="1"/>
    <col min="6143" max="6143" width="12.85546875" customWidth="1"/>
    <col min="6399" max="6399" width="12.85546875" customWidth="1"/>
    <col min="6655" max="6655" width="12.85546875" customWidth="1"/>
    <col min="6911" max="6911" width="12.85546875" customWidth="1"/>
    <col min="7167" max="7167" width="12.85546875" customWidth="1"/>
    <col min="7423" max="7423" width="12.85546875" customWidth="1"/>
    <col min="7679" max="7679" width="12.85546875" customWidth="1"/>
    <col min="7935" max="7935" width="12.85546875" customWidth="1"/>
    <col min="8191" max="8191" width="12.85546875" customWidth="1"/>
    <col min="8447" max="8447" width="12.85546875" customWidth="1"/>
    <col min="8703" max="8703" width="12.85546875" customWidth="1"/>
    <col min="8959" max="8959" width="12.85546875" customWidth="1"/>
    <col min="9215" max="9215" width="12.85546875" customWidth="1"/>
    <col min="9471" max="9471" width="12.85546875" customWidth="1"/>
    <col min="9727" max="9727" width="12.85546875" customWidth="1"/>
    <col min="9983" max="9983" width="12.85546875" customWidth="1"/>
    <col min="10239" max="10239" width="12.85546875" customWidth="1"/>
    <col min="10495" max="10495" width="12.85546875" customWidth="1"/>
    <col min="10751" max="10751" width="12.85546875" customWidth="1"/>
    <col min="11007" max="11007" width="12.85546875" customWidth="1"/>
    <col min="11263" max="11263" width="12.85546875" customWidth="1"/>
    <col min="11519" max="11519" width="12.85546875" customWidth="1"/>
    <col min="11775" max="11775" width="12.85546875" customWidth="1"/>
    <col min="12031" max="12031" width="12.85546875" customWidth="1"/>
    <col min="12287" max="12287" width="12.85546875" customWidth="1"/>
    <col min="12543" max="12543" width="12.85546875" customWidth="1"/>
    <col min="12799" max="12799" width="12.85546875" customWidth="1"/>
    <col min="13055" max="13055" width="12.85546875" customWidth="1"/>
    <col min="13311" max="13311" width="12.85546875" customWidth="1"/>
    <col min="13567" max="13567" width="12.85546875" customWidth="1"/>
    <col min="13823" max="13823" width="12.85546875" customWidth="1"/>
    <col min="14079" max="14079" width="12.85546875" customWidth="1"/>
    <col min="14335" max="14335" width="12.85546875" customWidth="1"/>
    <col min="14591" max="14591" width="12.85546875" customWidth="1"/>
    <col min="14847" max="14847" width="12.85546875" customWidth="1"/>
    <col min="15103" max="15103" width="12.85546875" customWidth="1"/>
    <col min="15359" max="15359" width="12.85546875" customWidth="1"/>
    <col min="15615" max="15615" width="12.85546875" customWidth="1"/>
    <col min="15871" max="15871" width="12.85546875" customWidth="1"/>
    <col min="16127" max="16127" width="12.85546875" customWidth="1"/>
  </cols>
  <sheetData>
    <row r="1" spans="1:14" x14ac:dyDescent="0.2">
      <c r="A1" t="s">
        <v>354</v>
      </c>
      <c r="B1" t="s">
        <v>355</v>
      </c>
      <c r="C1" t="s">
        <v>356</v>
      </c>
      <c r="D1" t="s">
        <v>357</v>
      </c>
      <c r="E1" t="s">
        <v>358</v>
      </c>
      <c r="F1" t="s">
        <v>359</v>
      </c>
      <c r="G1" t="s">
        <v>360</v>
      </c>
      <c r="H1" t="s">
        <v>361</v>
      </c>
      <c r="I1" t="s">
        <v>362</v>
      </c>
      <c r="J1" t="s">
        <v>363</v>
      </c>
      <c r="K1" t="s">
        <v>364</v>
      </c>
      <c r="L1" t="s">
        <v>365</v>
      </c>
    </row>
    <row r="2" spans="1:14" x14ac:dyDescent="0.2">
      <c r="B2" t="s">
        <v>366</v>
      </c>
    </row>
    <row r="3" spans="1:14" ht="14.25" x14ac:dyDescent="0.2">
      <c r="A3">
        <v>0.4</v>
      </c>
      <c r="B3" s="94">
        <v>1810.5</v>
      </c>
      <c r="C3" s="94">
        <v>1725</v>
      </c>
      <c r="D3" s="94">
        <v>1737</v>
      </c>
      <c r="E3" s="94">
        <v>2135.3000000000002</v>
      </c>
      <c r="F3" s="94">
        <v>1101.5</v>
      </c>
      <c r="G3" s="94">
        <v>1362.5</v>
      </c>
      <c r="H3" s="94">
        <v>1234</v>
      </c>
      <c r="I3" s="94">
        <v>1118.7</v>
      </c>
      <c r="J3" s="94">
        <v>825</v>
      </c>
      <c r="K3" s="94">
        <v>772</v>
      </c>
      <c r="L3" s="94">
        <v>399.5</v>
      </c>
      <c r="M3" s="99">
        <v>16105</v>
      </c>
      <c r="N3" s="100" t="e">
        <f>M3-#REF!</f>
        <v>#REF!</v>
      </c>
    </row>
    <row r="4" spans="1:14" x14ac:dyDescent="0.2">
      <c r="B4" t="s">
        <v>366</v>
      </c>
    </row>
    <row r="5" spans="1:14" ht="14.25" x14ac:dyDescent="0.2">
      <c r="A5" s="10">
        <v>2577.8000000000002</v>
      </c>
      <c r="B5" s="10">
        <v>2577.8000000000002</v>
      </c>
      <c r="C5" s="10">
        <v>6097</v>
      </c>
      <c r="D5" s="10">
        <v>231</v>
      </c>
      <c r="E5" s="10">
        <v>6532</v>
      </c>
      <c r="F5" s="10">
        <v>356</v>
      </c>
      <c r="G5" s="10">
        <v>65</v>
      </c>
      <c r="H5" s="10">
        <v>1155.7</v>
      </c>
      <c r="I5" s="95">
        <v>279.5</v>
      </c>
      <c r="J5" s="10">
        <v>74</v>
      </c>
      <c r="K5" s="10">
        <v>56</v>
      </c>
      <c r="L5" s="10">
        <v>338</v>
      </c>
    </row>
    <row r="6" spans="1:14" ht="14.25" x14ac:dyDescent="0.2">
      <c r="C6" s="96"/>
      <c r="D6" s="96"/>
      <c r="E6" s="96"/>
      <c r="F6" s="96"/>
      <c r="G6" s="96"/>
      <c r="H6" s="96"/>
      <c r="I6" s="96"/>
      <c r="J6" s="96"/>
      <c r="K6" s="96"/>
      <c r="L6" s="96"/>
    </row>
    <row r="7" spans="1:14" ht="14.25" x14ac:dyDescent="0.2">
      <c r="A7" t="s">
        <v>367</v>
      </c>
      <c r="B7" s="95">
        <f t="shared" ref="B7:L7" si="0">B5+B3</f>
        <v>4388.3</v>
      </c>
      <c r="C7" s="95">
        <f t="shared" si="0"/>
        <v>7822</v>
      </c>
      <c r="D7" s="95">
        <f t="shared" si="0"/>
        <v>1968</v>
      </c>
      <c r="E7" s="95">
        <f t="shared" si="0"/>
        <v>8667.2999999999993</v>
      </c>
      <c r="F7" s="95">
        <f t="shared" si="0"/>
        <v>1457.5</v>
      </c>
      <c r="G7" s="95">
        <f t="shared" si="0"/>
        <v>1427.5</v>
      </c>
      <c r="H7" s="95">
        <f t="shared" si="0"/>
        <v>2389.6999999999998</v>
      </c>
      <c r="I7" s="95">
        <f t="shared" si="0"/>
        <v>1398.2</v>
      </c>
      <c r="J7" s="95">
        <f t="shared" si="0"/>
        <v>899</v>
      </c>
      <c r="K7" s="95">
        <f t="shared" si="0"/>
        <v>828</v>
      </c>
      <c r="L7" s="95">
        <f t="shared" si="0"/>
        <v>737.5</v>
      </c>
      <c r="M7">
        <v>34006</v>
      </c>
      <c r="N7" t="e">
        <f>M7-#REF!</f>
        <v>#REF!</v>
      </c>
    </row>
    <row r="8" spans="1:14" ht="14.25" x14ac:dyDescent="0.2">
      <c r="B8" s="97"/>
      <c r="C8" s="96"/>
      <c r="D8" s="96"/>
      <c r="E8" s="96"/>
      <c r="F8" s="96"/>
      <c r="G8" s="96"/>
      <c r="H8" s="96"/>
      <c r="I8" s="96"/>
      <c r="J8" s="96"/>
      <c r="K8" s="96"/>
      <c r="L8" s="96"/>
    </row>
    <row r="9" spans="1:14" ht="14.25" x14ac:dyDescent="0.2">
      <c r="B9" s="97">
        <v>360</v>
      </c>
      <c r="C9" s="96">
        <v>260</v>
      </c>
      <c r="D9" s="96">
        <v>272</v>
      </c>
      <c r="E9" s="96">
        <v>370</v>
      </c>
      <c r="F9" s="96">
        <v>164</v>
      </c>
      <c r="G9" s="96">
        <v>242</v>
      </c>
      <c r="H9" s="96">
        <v>197</v>
      </c>
      <c r="I9" s="96">
        <v>198</v>
      </c>
      <c r="J9" s="96">
        <v>155</v>
      </c>
      <c r="K9" s="97">
        <v>93</v>
      </c>
      <c r="L9" s="96">
        <v>82</v>
      </c>
    </row>
    <row r="10" spans="1:14" ht="14.25" x14ac:dyDescent="0.2">
      <c r="B10" s="97"/>
      <c r="C10" s="96"/>
      <c r="D10" s="96"/>
      <c r="E10" s="96"/>
      <c r="F10" s="96"/>
      <c r="G10" s="96"/>
      <c r="H10" s="96"/>
      <c r="I10" s="96"/>
      <c r="J10" s="96"/>
      <c r="K10" s="96"/>
      <c r="L10" s="96"/>
    </row>
    <row r="11" spans="1:14" ht="14.25" x14ac:dyDescent="0.2">
      <c r="A11" t="s">
        <v>368</v>
      </c>
      <c r="B11" s="96">
        <v>70</v>
      </c>
      <c r="C11" s="96">
        <v>65</v>
      </c>
      <c r="D11" s="96">
        <v>15</v>
      </c>
      <c r="E11" s="98">
        <v>97</v>
      </c>
      <c r="F11" s="96">
        <v>12</v>
      </c>
      <c r="G11" s="96">
        <v>6</v>
      </c>
      <c r="H11" s="96">
        <v>26</v>
      </c>
      <c r="I11" s="96">
        <v>22</v>
      </c>
      <c r="J11" s="96">
        <v>7</v>
      </c>
      <c r="K11" s="96">
        <v>6</v>
      </c>
      <c r="L11" s="96">
        <v>4</v>
      </c>
    </row>
    <row r="12" spans="1:14" ht="14.25" x14ac:dyDescent="0.2">
      <c r="A12">
        <v>0.4</v>
      </c>
      <c r="B12" s="96">
        <f>B9-B11</f>
        <v>290</v>
      </c>
      <c r="C12" s="96">
        <f t="shared" ref="C12:L12" si="1">C9-C11</f>
        <v>195</v>
      </c>
      <c r="D12" s="96">
        <f t="shared" si="1"/>
        <v>257</v>
      </c>
      <c r="E12" s="96">
        <f t="shared" si="1"/>
        <v>273</v>
      </c>
      <c r="F12" s="96">
        <f t="shared" si="1"/>
        <v>152</v>
      </c>
      <c r="G12" s="96">
        <f t="shared" si="1"/>
        <v>236</v>
      </c>
      <c r="H12" s="96">
        <f t="shared" si="1"/>
        <v>171</v>
      </c>
      <c r="I12" s="96">
        <f t="shared" si="1"/>
        <v>176</v>
      </c>
      <c r="J12" s="96">
        <f t="shared" si="1"/>
        <v>148</v>
      </c>
      <c r="K12" s="96">
        <f t="shared" si="1"/>
        <v>87</v>
      </c>
      <c r="L12" s="96">
        <f t="shared" si="1"/>
        <v>78</v>
      </c>
    </row>
    <row r="15" spans="1:14" x14ac:dyDescent="0.2">
      <c r="L15" t="s">
        <v>371</v>
      </c>
      <c r="M15">
        <v>1500</v>
      </c>
    </row>
    <row r="16" spans="1:14" x14ac:dyDescent="0.2">
      <c r="L16" t="s">
        <v>369</v>
      </c>
      <c r="M16">
        <v>700</v>
      </c>
    </row>
    <row r="17" spans="12:13" x14ac:dyDescent="0.2">
      <c r="L17" t="s">
        <v>370</v>
      </c>
      <c r="M17">
        <v>2000</v>
      </c>
    </row>
  </sheetData>
  <customSheetViews>
    <customSheetView guid="{D735A0E3-67D4-4A47-94B7-B543B7FA080E}" state="hidden">
      <selection activeCell="M15" sqref="M15:M17"/>
      <pageMargins left="0.7" right="0.7" top="0.75" bottom="0.75" header="0.3" footer="0.3"/>
    </customSheetView>
    <customSheetView guid="{7FDDDD5D-ED8E-47A5-AFBE-0056D605C291}" state="hidden">
      <selection activeCell="M15" sqref="M15:M17"/>
      <pageMargins left="0.7" right="0.7" top="0.75" bottom="0.75" header="0.3" footer="0.3"/>
    </customSheetView>
    <customSheetView guid="{A743F9C7-8B89-4E8F-B91F-1FFB859064F2}" state="hidden">
      <selection activeCell="M15" sqref="M15:M17"/>
      <pageMargins left="0.7" right="0.7" top="0.75" bottom="0.75" header="0.3" footer="0.3"/>
    </customSheetView>
    <customSheetView guid="{D916705D-5F60-466F-8EBC-00890A40BBF6}" state="hidden">
      <selection activeCell="M15" sqref="M15:M17"/>
      <pageMargins left="0.7" right="0.7" top="0.75" bottom="0.75" header="0.3" footer="0.3"/>
    </customSheetView>
    <customSheetView guid="{86462F47-30CD-4D77-8883-003B13E6B20D}" state="hidden">
      <selection activeCell="M15" sqref="M15:M17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wsSortMap1.xml><?xml version="1.0" encoding="utf-8"?>
<worksheetSortMap xmlns="http://schemas.microsoft.com/office/excel/2006/main">
  <rowSortMap ref="A2:XFD157" count="154">
    <row newVal="1" oldVal="59"/>
    <row newVal="2" oldVal="73"/>
    <row newVal="4" oldVal="99"/>
    <row newVal="5" oldVal="133"/>
    <row newVal="6" oldVal="51"/>
    <row newVal="7" oldVal="62"/>
    <row newVal="8" oldVal="30"/>
    <row newVal="9" oldVal="2"/>
    <row newVal="10" oldVal="54"/>
    <row newVal="11" oldVal="130"/>
    <row newVal="12" oldVal="55"/>
    <row newVal="13" oldVal="56"/>
    <row newVal="14" oldVal="57"/>
    <row newVal="15" oldVal="131"/>
    <row newVal="16" oldVal="132"/>
    <row newVal="17" oldVal="124"/>
    <row newVal="18" oldVal="109"/>
    <row newVal="19" oldVal="85"/>
    <row newVal="20" oldVal="126"/>
    <row newVal="21" oldVal="36"/>
    <row newVal="22" oldVal="69"/>
    <row newVal="23" oldVal="102"/>
    <row newVal="24" oldVal="101"/>
    <row newVal="25" oldVal="127"/>
    <row newVal="26" oldVal="119"/>
    <row newVal="27" oldVal="103"/>
    <row newVal="28" oldVal="24"/>
    <row newVal="29" oldVal="25"/>
    <row newVal="30" oldVal="26"/>
    <row newVal="31" oldVal="27"/>
    <row newVal="32" oldVal="64"/>
    <row newVal="33" oldVal="65"/>
    <row newVal="34" oldVal="66"/>
    <row newVal="35" oldVal="48"/>
    <row newVal="36" oldVal="137"/>
    <row newVal="37" oldVal="138"/>
    <row newVal="38" oldVal="139"/>
    <row newVal="39" oldVal="140"/>
    <row newVal="40" oldVal="12"/>
    <row newVal="41" oldVal="31"/>
    <row newVal="42" oldVal="128"/>
    <row newVal="43" oldVal="16"/>
    <row newVal="44" oldVal="17"/>
    <row newVal="45" oldVal="86"/>
    <row newVal="46" oldVal="87"/>
    <row newVal="47" oldVal="60"/>
    <row newVal="48" oldVal="88"/>
    <row newVal="49" oldVal="134"/>
    <row newVal="50" oldVal="70"/>
    <row newVal="51" oldVal="141"/>
    <row newVal="52" oldVal="58"/>
    <row newVal="53" oldVal="122"/>
    <row newVal="54" oldVal="89"/>
    <row newVal="55" oldVal="75"/>
    <row newVal="56" oldVal="142"/>
    <row newVal="57" oldVal="1"/>
    <row newVal="58" oldVal="143"/>
    <row newVal="59" oldVal="28"/>
    <row newVal="60" oldVal="114"/>
    <row newVal="61" oldVal="144"/>
    <row newVal="62" oldVal="72"/>
    <row newVal="63" oldVal="105"/>
    <row newVal="64" oldVal="110"/>
    <row newVal="65" oldVal="49"/>
    <row newVal="66" oldVal="120"/>
    <row newVal="67" oldVal="90"/>
    <row newVal="68" oldVal="91"/>
    <row newVal="69" oldVal="76"/>
    <row newVal="70" oldVal="145"/>
    <row newVal="71" oldVal="29"/>
    <row newVal="72" oldVal="146"/>
    <row newVal="73" oldVal="147"/>
    <row newVal="74" oldVal="32"/>
    <row newVal="75" oldVal="33"/>
    <row newVal="76" oldVal="148"/>
    <row newVal="77" oldVal="40"/>
    <row newVal="78" oldVal="113"/>
    <row newVal="79" oldVal="77"/>
    <row newVal="80" oldVal="107"/>
    <row newVal="81" oldVal="92"/>
    <row newVal="82" oldVal="135"/>
    <row newVal="83" oldVal="78"/>
    <row newVal="84" oldVal="93"/>
    <row newVal="85" oldVal="18"/>
    <row newVal="86" oldVal="136"/>
    <row newVal="87" oldVal="19"/>
    <row newVal="88" oldVal="79"/>
    <row newVal="89" oldVal="80"/>
    <row newVal="90" oldVal="123"/>
    <row newVal="91" oldVal="115"/>
    <row newVal="92" oldVal="94"/>
    <row newVal="93" oldVal="43"/>
    <row newVal="94" oldVal="108"/>
    <row newVal="95" oldVal="67"/>
    <row newVal="96" oldVal="129"/>
    <row newVal="97" oldVal="44"/>
    <row newVal="98" oldVal="45"/>
    <row newVal="99" oldVal="149"/>
    <row newVal="100" oldVal="104"/>
    <row newVal="101" oldVal="20"/>
    <row newVal="102" oldVal="34"/>
    <row newVal="103" oldVal="84"/>
    <row newVal="104" oldVal="95"/>
    <row newVal="105" oldVal="121"/>
    <row newVal="106" oldVal="74"/>
    <row newVal="107" oldVal="4"/>
    <row newVal="108" oldVal="5"/>
    <row newVal="109" oldVal="6"/>
    <row newVal="110" oldVal="7"/>
    <row newVal="111" oldVal="150"/>
    <row newVal="112" oldVal="21"/>
    <row newVal="113" oldVal="116"/>
    <row newVal="114" oldVal="117"/>
    <row newVal="115" oldVal="68"/>
    <row newVal="116" oldVal="8"/>
    <row newVal="117" oldVal="9"/>
    <row newVal="119" oldVal="50"/>
    <row newVal="120" oldVal="38"/>
    <row newVal="121" oldVal="125"/>
    <row newVal="122" oldVal="15"/>
    <row newVal="123" oldVal="10"/>
    <row newVal="124" oldVal="11"/>
    <row newVal="125" oldVal="81"/>
    <row newVal="126" oldVal="151"/>
    <row newVal="127" oldVal="152"/>
    <row newVal="128" oldVal="22"/>
    <row newVal="129" oldVal="35"/>
    <row newVal="130" oldVal="13"/>
    <row newVal="131" oldVal="23"/>
    <row newVal="132" oldVal="41"/>
    <row newVal="133" oldVal="153"/>
    <row newVal="134" oldVal="52"/>
    <row newVal="135" oldVal="106"/>
    <row newVal="136" oldVal="39"/>
    <row newVal="137" oldVal="46"/>
    <row newVal="138" oldVal="53"/>
    <row newVal="139" oldVal="42"/>
    <row newVal="140" oldVal="37"/>
    <row newVal="141" oldVal="154"/>
    <row newVal="142" oldVal="47"/>
    <row newVal="143" oldVal="155"/>
    <row newVal="144" oldVal="63"/>
    <row newVal="145" oldVal="111"/>
    <row newVal="146" oldVal="156"/>
    <row newVal="147" oldVal="112"/>
    <row newVal="148" oldVal="61"/>
    <row newVal="149" oldVal="82"/>
    <row newVal="150" oldVal="83"/>
    <row newVal="151" oldVal="96"/>
    <row newVal="152" oldVal="14"/>
    <row newVal="153" oldVal="97"/>
    <row newVal="154" oldVal="98"/>
    <row newVal="155" oldVal="100"/>
    <row newVal="156" oldVal="71"/>
  </rowSortMap>
</worksheetSortMap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Лист1</vt:lpstr>
      <vt:lpstr>Ноябрь 2013г</vt:lpstr>
      <vt:lpstr>нояб 2016г</vt:lpstr>
      <vt:lpstr>по 6-10</vt:lpstr>
      <vt:lpstr>по 0,4</vt:lpstr>
      <vt:lpstr>Лист2</vt:lpstr>
      <vt:lpstr>Лист3</vt:lpstr>
      <vt:lpstr>Лист4</vt:lpstr>
      <vt:lpstr>Лист5</vt:lpstr>
      <vt:lpstr>Лист6</vt:lpstr>
      <vt:lpstr>Лист7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Данченко Игорь Васильевич</dc:creator>
  <cp:lastModifiedBy>Гасан Муртазалиевич Магомедов</cp:lastModifiedBy>
  <dcterms:created xsi:type="dcterms:W3CDTF">2013-09-25T14:18:06Z</dcterms:created>
  <dcterms:modified xsi:type="dcterms:W3CDTF">2016-12-29T13:21:31Z</dcterms:modified>
</cp:coreProperties>
</file>